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0500" activeTab="0"/>
  </bookViews>
  <sheets>
    <sheet name="Diurno 12 x 36" sheetId="1" r:id="rId1"/>
    <sheet name="Noturno 12 x 36" sheetId="2" r:id="rId2"/>
    <sheet name="44 hrs semanais" sheetId="3" r:id="rId3"/>
    <sheet name="Auxiliar" sheetId="4" r:id="rId4"/>
  </sheets>
  <definedNames>
    <definedName name="Excel_BuiltIn_Print_Area" localSheetId="0">#REF!</definedName>
    <definedName name="_xlnm.Print_Area" localSheetId="0">'Diurno 12 x 36'!$A$2:$I$223</definedName>
  </definedNames>
  <calcPr fullCalcOnLoad="1"/>
</workbook>
</file>

<file path=xl/sharedStrings.xml><?xml version="1.0" encoding="utf-8"?>
<sst xmlns="http://schemas.openxmlformats.org/spreadsheetml/2006/main" count="1028" uniqueCount="316">
  <si>
    <r>
      <t xml:space="preserve">VIGILÂNCIA 12 x 36 DIURNA- </t>
    </r>
    <r>
      <rPr>
        <b/>
        <sz val="14"/>
        <color indexed="20"/>
        <rFont val="Arial"/>
        <family val="2"/>
      </rPr>
      <t>Lucro Real e Presumido</t>
    </r>
  </si>
  <si>
    <r>
      <t xml:space="preserve">ANEXO IV </t>
    </r>
    <r>
      <rPr>
        <b/>
        <sz val="18"/>
        <color indexed="10"/>
        <rFont val="Arial"/>
        <family val="2"/>
      </rPr>
      <t>do Pregão nº 35/2018</t>
    </r>
    <r>
      <rPr>
        <b/>
        <sz val="16"/>
        <color indexed="12"/>
        <rFont val="Arial"/>
        <family val="2"/>
      </rPr>
      <t xml:space="preserve">
</t>
    </r>
    <r>
      <rPr>
        <b/>
        <sz val="18"/>
        <rFont val="Arial"/>
        <family val="2"/>
      </rPr>
      <t xml:space="preserve">MODELO DE PLANILHA DE CUSTOS E FORMAÇÃO DE PREÇOS </t>
    </r>
    <r>
      <rPr>
        <b/>
        <sz val="18"/>
        <color indexed="20"/>
        <rFont val="Arial"/>
        <family val="2"/>
      </rPr>
      <t xml:space="preserve"> </t>
    </r>
  </si>
  <si>
    <t>Nº do processo:</t>
  </si>
  <si>
    <t>23368.001455/2018-16</t>
  </si>
  <si>
    <t>Licitação nº:</t>
  </si>
  <si>
    <t>Pregão nº 35/2018</t>
  </si>
  <si>
    <r>
      <t xml:space="preserve">Dia: </t>
    </r>
    <r>
      <rPr>
        <b/>
        <sz val="10"/>
        <color indexed="10"/>
        <rFont val="Arial"/>
        <family val="2"/>
      </rPr>
      <t>xx/xx/2018 - Hora: xxh xxmin</t>
    </r>
  </si>
  <si>
    <t>DISCRIMINAÇÃO DOS SERVIÇOS (DADOS REFERENTES À CONTRATAÇÃO)</t>
  </si>
  <si>
    <t>A</t>
  </si>
  <si>
    <t>Data de apresentação da proposta (dia/mês/ano)</t>
  </si>
  <si>
    <t>xx/xx/2018</t>
  </si>
  <si>
    <t>B</t>
  </si>
  <si>
    <t>Município/UF</t>
  </si>
  <si>
    <t>C</t>
  </si>
  <si>
    <t>Ano do Acordo, Convenção ou Dissídio coletivo</t>
  </si>
  <si>
    <t>D</t>
  </si>
  <si>
    <t>Número de meses de execução contratual</t>
  </si>
  <si>
    <t>IDENTIFICAÇÃO DO SERVIÇO</t>
  </si>
  <si>
    <t xml:space="preserve">Tipo de serviço:
                  Vigilância e Segurança Armada e Desarmada                                                                                            </t>
  </si>
  <si>
    <t>Unidade
 de 
Medida</t>
  </si>
  <si>
    <t xml:space="preserve">Quantidade total a contratar (Em função da unidade de medida) </t>
  </si>
  <si>
    <t>12 x 36 horas diurnas - de segunda-feira à sexta-feira</t>
  </si>
  <si>
    <t>posto</t>
  </si>
  <si>
    <t>-</t>
  </si>
  <si>
    <t>12  x 36 horas diurnas - de segunda-feira a domingo</t>
  </si>
  <si>
    <t>12 x 36 horas noturnas - de segunda-feira à sexta-feira</t>
  </si>
  <si>
    <t>12 x 36 horas noturnas - de segunda-feira a domingo</t>
  </si>
  <si>
    <t>44 horas semanais diurnas -  de segunda à sexta-feira</t>
  </si>
  <si>
    <r>
      <t xml:space="preserve">Outros (especificar) </t>
    </r>
    <r>
      <rPr>
        <b/>
        <sz val="12"/>
        <color indexed="10"/>
        <rFont val="Arial"/>
        <family val="2"/>
      </rPr>
      <t>(excluir as linhas não utilizadas)</t>
    </r>
  </si>
  <si>
    <t>TOTAL DE POSTOS</t>
  </si>
  <si>
    <t>Nota 1: Esta tabela poderá ser adaptada às características do serviço contratado, inclusive no que concerne às rubricas e suas respectivas provisões e/ou estimativas, desde que haja justificativa.
Nota 2: As provisões constantes desta planilha poderão  ser desnecessárias quando se tratar de determinados serviços que prescindam da dedicação exclusiva dos trabalhadores da contratada para com a Administração.</t>
  </si>
  <si>
    <r>
      <t xml:space="preserve">1. MÓDULOS 
</t>
    </r>
    <r>
      <rPr>
        <b/>
        <sz val="12"/>
        <color indexed="8"/>
        <rFont val="Arial"/>
        <family val="2"/>
      </rPr>
      <t xml:space="preserve">Mão de obra
</t>
    </r>
    <r>
      <rPr>
        <b/>
        <sz val="11"/>
        <color indexed="8"/>
        <rFont val="Arial"/>
        <family val="2"/>
      </rPr>
      <t>Mão de obra vinculada à execução contratual</t>
    </r>
  </si>
  <si>
    <t>Dados complementares para composição dos custos referente à mão de obra</t>
  </si>
  <si>
    <t>Tipo de serviço (mesmo serviço com características distintas)</t>
  </si>
  <si>
    <t>Classificação Brasileira de Ocupações (CBO)</t>
  </si>
  <si>
    <t>Salário Normativo da Categoria Profissional</t>
  </si>
  <si>
    <t xml:space="preserve">Categoria Profissional (vinculada à execução contratual) </t>
  </si>
  <si>
    <t xml:space="preserve">Data-Base da Categoria (dia/mês/ano) </t>
  </si>
  <si>
    <r>
      <t xml:space="preserve">Valor do salárioxhora sem periculosidade - 
</t>
    </r>
    <r>
      <rPr>
        <b/>
        <sz val="10"/>
        <color indexed="12"/>
        <rFont val="Arial"/>
        <family val="2"/>
      </rPr>
      <t>VSH (s/peri) = (Valor do salário normativo / 220 h)</t>
    </r>
  </si>
  <si>
    <r>
      <t xml:space="preserve">Valor da hora extra sem periculosidade com 50% 
</t>
    </r>
    <r>
      <rPr>
        <b/>
        <sz val="10"/>
        <color indexed="12"/>
        <rFont val="Arial"/>
        <family val="2"/>
      </rPr>
      <t>HE (s/peri) = valor da hora + 50%</t>
    </r>
  </si>
  <si>
    <r>
      <t xml:space="preserve">Valor da hora do adicional noturno sem periculosidade
</t>
    </r>
    <r>
      <rPr>
        <b/>
        <sz val="10"/>
        <color indexed="12"/>
        <rFont val="Arial"/>
        <family val="2"/>
      </rPr>
      <t>AN (s/peri) =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valor da hora x 20%</t>
    </r>
  </si>
  <si>
    <t>Adicional de troca de uniforme</t>
  </si>
  <si>
    <t>Quantidade de vigilantes por posto de serviço</t>
  </si>
  <si>
    <t>Nota 1:  Deverá ser elaborado um quadro para cada tipo de serviço.
Nota 2: A planilha será calculada considerando o valor mensal do empregado</t>
  </si>
  <si>
    <t>Módulo 1: Composição da Remuneração (por Posto)</t>
  </si>
  <si>
    <t>Composição da Remuneração (por Posto)</t>
  </si>
  <si>
    <t>Percentual (%)</t>
  </si>
  <si>
    <t xml:space="preserve">Valor 
(R$) </t>
  </si>
  <si>
    <r>
      <t xml:space="preserve">Salário-Base            </t>
    </r>
    <r>
      <rPr>
        <b/>
        <sz val="10"/>
        <color indexed="10"/>
        <rFont val="Arial"/>
        <family val="2"/>
      </rPr>
      <t xml:space="preserve"> (valor para 2 vigilantes = 1 posto) </t>
    </r>
  </si>
  <si>
    <r>
      <t>Adicional de Periculosidade</t>
    </r>
    <r>
      <rPr>
        <b/>
        <sz val="10"/>
        <color indexed="10"/>
        <rFont val="Arial"/>
        <family val="2"/>
      </rPr>
      <t xml:space="preserve"> (Lei nº 12.740/2012)    (30% das rubricas pertinentes) </t>
    </r>
  </si>
  <si>
    <t xml:space="preserve">Outros (especificar)                      </t>
  </si>
  <si>
    <t xml:space="preserve">Remuneração 1 = Total da Remuneração que incide INSS + FGTS + Férias + 13º, etc.  </t>
  </si>
  <si>
    <r>
      <t xml:space="preserve">Intervalo Intrajornada </t>
    </r>
    <r>
      <rPr>
        <b/>
        <sz val="10"/>
        <color indexed="10"/>
        <rFont val="Arial"/>
        <family val="2"/>
      </rPr>
      <t>(Adicional de Intervalo)  Cálculo do valor: HE (s/peri) x 15d x2vigx</t>
    </r>
    <r>
      <rPr>
        <b/>
        <sz val="10"/>
        <color indexed="12"/>
        <rFont val="Arial"/>
        <family val="2"/>
      </rPr>
      <t>0,5h</t>
    </r>
    <r>
      <rPr>
        <b/>
        <sz val="10"/>
        <color indexed="10"/>
        <rFont val="Arial"/>
        <family val="2"/>
      </rPr>
      <t xml:space="preserve">) - </t>
    </r>
    <r>
      <rPr>
        <b/>
        <sz val="10"/>
        <rFont val="Arial"/>
        <family val="2"/>
      </rPr>
      <t>cláusula 69 da CCT 2018/2020</t>
    </r>
  </si>
  <si>
    <t>E</t>
  </si>
  <si>
    <r>
      <t xml:space="preserve">Adicional de Troca de Uniforme -  </t>
    </r>
    <r>
      <rPr>
        <b/>
        <sz val="10"/>
        <color indexed="10"/>
        <rFont val="Arial"/>
        <family val="2"/>
      </rPr>
      <t xml:space="preserve">Cálculo do valor: 1/6 do salário x hora por dia = (VSH/6=1,10)x2x15 = R$ 1,10x2x15 </t>
    </r>
    <r>
      <rPr>
        <b/>
        <sz val="10"/>
        <rFont val="Arial"/>
        <family val="2"/>
      </rPr>
      <t xml:space="preserve"> cláusula 32 da CCT 2018/2020</t>
    </r>
  </si>
  <si>
    <r>
      <t xml:space="preserve">Total da Remuneração de verbas de natureza indenizatória, nas quais não incidem INSS, FGTS, Férias, 13º, etc. - </t>
    </r>
    <r>
      <rPr>
        <b/>
        <sz val="11"/>
        <color indexed="12"/>
        <rFont val="Arial"/>
        <family val="2"/>
      </rPr>
      <t>Valor entra nos seguintes cálculos: Item 2, "A" - Quadro-Resumo do Custo por Posto de Trabalho, Custos Indiretos, Lucro e Tributos.</t>
    </r>
  </si>
  <si>
    <t>Remuneração 2 = Total da Remuneração que o empregado irá receber</t>
  </si>
  <si>
    <t>Nota1:  O Módulo 1 refere-se ao valor mensal devido ao empegado pela prestação do serviço no período de 12 meses.
Nota 2:  Para o empregado que labora jornada de 12x36, em caso de não concessão ou concessão parcial do intervalo intrajornada (§ 4º do art. 71 da CLT), o valor a ser pago será inserido na remuneração utilizando a alínea “G”.</t>
  </si>
  <si>
    <t>Módulo 2 : Encargos e Benefícios Anuais, Mensais e Diários</t>
  </si>
  <si>
    <r>
      <t xml:space="preserve">Submódulo 2.1 – 13º (décimo terceiro) Salário </t>
    </r>
    <r>
      <rPr>
        <b/>
        <sz val="11"/>
        <color indexed="38"/>
        <rFont val="Arial"/>
        <family val="2"/>
      </rPr>
      <t xml:space="preserve"> e Adicional de Férias</t>
    </r>
  </si>
  <si>
    <t>2.1</t>
  </si>
  <si>
    <r>
      <t>13º (décimo terceiro) Salário</t>
    </r>
    <r>
      <rPr>
        <b/>
        <sz val="10"/>
        <color indexed="25"/>
        <rFont val="Arial"/>
        <family val="2"/>
      </rPr>
      <t xml:space="preserve"> </t>
    </r>
    <r>
      <rPr>
        <b/>
        <sz val="11"/>
        <color indexed="8"/>
        <rFont val="Arial"/>
        <family val="2"/>
      </rPr>
      <t>e Adicional de Férias</t>
    </r>
  </si>
  <si>
    <t>Valor (R$)</t>
  </si>
  <si>
    <r>
      <t xml:space="preserve">13º (décimo terceiro) Salário                 </t>
    </r>
    <r>
      <rPr>
        <b/>
        <sz val="10"/>
        <color indexed="10"/>
        <rFont val="Arial"/>
        <family val="2"/>
      </rPr>
      <t>Cálculo do valor = Rem1 / 12</t>
    </r>
    <r>
      <rPr>
        <b/>
        <sz val="10"/>
        <color indexed="8"/>
        <rFont val="Arial"/>
        <family val="2"/>
      </rPr>
      <t xml:space="preserve">  </t>
    </r>
    <r>
      <rPr>
        <b/>
        <sz val="10"/>
        <color indexed="12"/>
        <rFont val="Arial"/>
        <family val="2"/>
      </rPr>
      <t xml:space="preserve">   </t>
    </r>
  </si>
  <si>
    <r>
      <t>Adicional de Férias</t>
    </r>
    <r>
      <rPr>
        <b/>
        <sz val="10"/>
        <rFont val="Arial"/>
        <family val="2"/>
      </rPr>
      <t xml:space="preserve"> </t>
    </r>
    <r>
      <rPr>
        <b/>
        <sz val="11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Cálculo do valor = [(Rem1 / 3)/12]</t>
    </r>
  </si>
  <si>
    <t>Total</t>
  </si>
  <si>
    <t>Nota 1:  Como a planilha de custos e formação de preços é calculada mensalmente, provisiona-se proporcionalmente 1/12 (um doze avos) dos valores referentes à gratificação natalina e adicional de férias.
Nota 2:  O adicional de férias contido no Submódulo 2.1 corresponde a 1/3 (um terço) da remuneração que por sua vez é dividido por 12 (doze) conforme Nota 1 acima.</t>
  </si>
  <si>
    <r>
      <t xml:space="preserve">Submódulo 2.2 - Encargos Previdenciários (GPS), Fundo de Garantia por Tempo de Serviço (FGTS) e outras contribuições </t>
    </r>
    <r>
      <rPr>
        <b/>
        <sz val="11"/>
        <color indexed="12"/>
        <rFont val="Arial"/>
        <family val="2"/>
      </rPr>
      <t>(Base de Cálculo = Módulo 1 (Rem1) + Submódulo 2.1)</t>
    </r>
  </si>
  <si>
    <t>2.2</t>
  </si>
  <si>
    <t>GPS, FGTS e outras contribuições</t>
  </si>
  <si>
    <t>Valor
 (R$)</t>
  </si>
  <si>
    <t xml:space="preserve">INSS                                                                                                </t>
  </si>
  <si>
    <t xml:space="preserve">Salário Educação                                                                                            </t>
  </si>
  <si>
    <r>
      <t xml:space="preserve">RAT x FAP
</t>
    </r>
    <r>
      <rPr>
        <b/>
        <sz val="8"/>
        <color indexed="10"/>
        <rFont val="Arial"/>
        <family val="2"/>
      </rPr>
      <t>Cálculo do valor: % do RAT x FAP (Fator Acidentário de Prevenção de cada empresa)</t>
    </r>
    <r>
      <rPr>
        <b/>
        <sz val="10"/>
        <rFont val="Arial"/>
        <family val="2"/>
      </rPr>
      <t xml:space="preserve"> </t>
    </r>
  </si>
  <si>
    <t>RAT =</t>
  </si>
  <si>
    <t xml:space="preserve"> FAP =</t>
  </si>
  <si>
    <t xml:space="preserve">SESC ou SESI                                                                                                 </t>
  </si>
  <si>
    <t xml:space="preserve">SENAC ou SENAI                                                                                           </t>
  </si>
  <si>
    <t>F</t>
  </si>
  <si>
    <t xml:space="preserve">SEBRAE                                                                                                              </t>
  </si>
  <si>
    <t>G</t>
  </si>
  <si>
    <t xml:space="preserve">INCRA                                                                                                                  </t>
  </si>
  <si>
    <t>H</t>
  </si>
  <si>
    <t xml:space="preserve">FGTS                                                                                                                 </t>
  </si>
  <si>
    <t>Nota 1: Os percentuais dos encargos previdenciários, do FGTS e demais contribuições são aqueles estabelecidos pela legislação vigente.
Nota 2: O SAT a depender do grau de risco do serviço irá variar entre 1%, para risco leve, de 2% para risco médio, e de 3% para risco grave.
Nota 3: Esses percentuais incidem sobre o Módulo 1, o Submódulo 2.1, o Módulo 3 (???), o Módulo 4 e o Módulo 6 (???).</t>
  </si>
  <si>
    <t>Submódulo 2.3 – Benefícios Mensais e Diários</t>
  </si>
  <si>
    <t>2.3</t>
  </si>
  <si>
    <t>Benefícios Mensais e Diários</t>
  </si>
  <si>
    <r>
      <t xml:space="preserve">Transporte                                                          </t>
    </r>
    <r>
      <rPr>
        <b/>
        <sz val="10"/>
        <color indexed="10"/>
        <rFont val="Arial"/>
        <family val="2"/>
      </rPr>
      <t>Cálculo do valor: [(2xVTx30) – (6%xSB)]</t>
    </r>
  </si>
  <si>
    <r>
      <t xml:space="preserve">      </t>
    </r>
    <r>
      <rPr>
        <b/>
        <sz val="10"/>
        <color indexed="10"/>
        <rFont val="Arial"/>
        <family val="2"/>
      </rPr>
      <t>A.1)  Valor da passagem do transporte coletivo no município de
                prestação dos serviços</t>
    </r>
  </si>
  <si>
    <r>
      <t xml:space="preserve">     </t>
    </r>
    <r>
      <rPr>
        <b/>
        <sz val="10"/>
        <color indexed="10"/>
        <rFont val="Arial"/>
        <family val="2"/>
      </rPr>
      <t xml:space="preserve"> A.2) Quantidade de passagens por dia por empregado</t>
    </r>
  </si>
  <si>
    <t xml:space="preserve">      A.3) Quantidade de dias do mês de recebimento de passagens</t>
  </si>
  <si>
    <t xml:space="preserve">     A.4) Participação do empregado em percentual do salário-base (cláus. 35)</t>
  </si>
  <si>
    <r>
      <t xml:space="preserve">Auxílio-Refeição/Alimentação  </t>
    </r>
    <r>
      <rPr>
        <b/>
        <sz val="10"/>
        <color indexed="10"/>
        <rFont val="Arial"/>
        <family val="2"/>
      </rPr>
      <t>Cálculo do valor = [(30xVA)x(1-0,20)]</t>
    </r>
  </si>
  <si>
    <r>
      <t xml:space="preserve">      </t>
    </r>
    <r>
      <rPr>
        <b/>
        <sz val="10"/>
        <color indexed="10"/>
        <rFont val="Arial"/>
        <family val="2"/>
      </rPr>
      <t>B.1) Valor do Auxílio-Alimentação  (cláusula 34 da CCT 2018/2019)</t>
    </r>
  </si>
  <si>
    <r>
      <t xml:space="preserve">     </t>
    </r>
    <r>
      <rPr>
        <b/>
        <sz val="10"/>
        <color indexed="10"/>
        <rFont val="Arial"/>
        <family val="2"/>
      </rPr>
      <t xml:space="preserve"> B.2) Quantidade de dias do mês de recebimento de auxílio-alimentação</t>
    </r>
  </si>
  <si>
    <t xml:space="preserve">      B.3) Participação do empregado em percentual sobre o auxílio-alimentação</t>
  </si>
  <si>
    <t>Assistência Médica e Familiar</t>
  </si>
  <si>
    <r>
      <t xml:space="preserve">Seguro de Vida </t>
    </r>
    <r>
      <rPr>
        <b/>
        <sz val="10"/>
        <color indexed="10"/>
        <rFont val="Arial"/>
        <family val="2"/>
      </rPr>
      <t>(cláusula 39 da CCT 2018/2020)</t>
    </r>
    <r>
      <rPr>
        <b/>
        <sz val="9"/>
        <color indexed="10"/>
        <rFont val="Arial"/>
        <family val="2"/>
      </rPr>
      <t xml:space="preserve"> Cálculo do valor: 26 x Rem x 0,023%</t>
    </r>
  </si>
  <si>
    <r>
      <t xml:space="preserve">Auxílio-Funeral   </t>
    </r>
    <r>
      <rPr>
        <b/>
        <sz val="10"/>
        <color indexed="10"/>
        <rFont val="Arial"/>
        <family val="2"/>
      </rPr>
      <t xml:space="preserve">(cláusula 38 da CCT 2018/2020) </t>
    </r>
    <r>
      <rPr>
        <b/>
        <sz val="9"/>
        <color indexed="10"/>
        <rFont val="Arial"/>
        <family val="2"/>
      </rPr>
      <t>Cálculo do valor: (SB x 0,52066%)/12</t>
    </r>
  </si>
  <si>
    <t>Outros (especificar)</t>
  </si>
  <si>
    <t>Nota 1: o valor informado deverá ser o custo real do insumo (descontado o valor eventualmente pago pelo empregado).
Nota 2: Observar a previsão dos benefícios contidos em Acordos, Convenções e Dissídios Coletivos de Trabalho e atentar-se ao disposto no artigo 6º desta Instrução Normativa.</t>
  </si>
  <si>
    <t>Quadro-Resumo do Módulo 2 – Encargos e Benefícios Anuais, Mensais e Diários</t>
  </si>
  <si>
    <t>Encargos e Benefícios Anuais, Mensais e Diários</t>
  </si>
  <si>
    <t>13º (décimo terceiro) Salário  e Adicional de Férias</t>
  </si>
  <si>
    <t>Módulo 3 - Provisão para Rescisão</t>
  </si>
  <si>
    <t>Provisão para Rescisão</t>
  </si>
  <si>
    <r>
      <t xml:space="preserve">Aviso Prévio Indenizado     </t>
    </r>
    <r>
      <rPr>
        <b/>
        <sz val="8"/>
        <color indexed="10"/>
        <rFont val="Arial"/>
        <family val="2"/>
      </rPr>
      <t>Cálculo do valor = [Rem1/12 + 13º/12 + Férias/12 + (1/3xFérias)/12] x (30/30=1) x 5% de rotatividade anual - Os reflexos de 13º, F e 1/3F são referentes a 1 mês de APInd - Na prorrogação, poderão ser considerados 3 dias conforme Lei nº 12.506/2011, dependendo da análise do nº de ocorrências deste evento no período</t>
    </r>
  </si>
  <si>
    <t>Incidência do FGTS sobre o Aviso Prévio Indenizado</t>
  </si>
  <si>
    <r>
      <t xml:space="preserve">Multa do FGTS e contribuições sociais sobre o  Aviso Prévio Indenizado 
</t>
    </r>
    <r>
      <rPr>
        <b/>
        <sz val="9"/>
        <color indexed="10"/>
        <rFont val="Arial"/>
        <family val="2"/>
      </rPr>
      <t>Cálculo do valor = [50%x8%x(Rem1+13º+Férias+1/3xFérias)]x5% de rotatividade</t>
    </r>
  </si>
  <si>
    <r>
      <t xml:space="preserve">Aviso Prévio Trabalhado       </t>
    </r>
    <r>
      <rPr>
        <b/>
        <sz val="10"/>
        <color indexed="10"/>
        <rFont val="Arial"/>
        <family val="2"/>
      </rPr>
      <t>(</t>
    </r>
    <r>
      <rPr>
        <b/>
        <sz val="9"/>
        <color indexed="10"/>
        <rFont val="Arial"/>
        <family val="2"/>
      </rPr>
      <t>negociar extinção/redução na 1ª prorrogação)  Cálculo do valor= [(Rem1/30)x7]/</t>
    </r>
    <r>
      <rPr>
        <b/>
        <sz val="11"/>
        <color indexed="12"/>
        <rFont val="Arial"/>
        <family val="2"/>
      </rPr>
      <t>12</t>
    </r>
    <r>
      <rPr>
        <b/>
        <sz val="9"/>
        <color indexed="10"/>
        <rFont val="Arial"/>
        <family val="2"/>
      </rPr>
      <t xml:space="preserve"> meses do contratox100% dos empregados - ao final de cada 12 meses do contrato</t>
    </r>
  </si>
  <si>
    <t>Incidência dos encargos  do Submódulo 2.2 sobre o Aviso Prévio Trabalhado</t>
  </si>
  <si>
    <r>
      <t xml:space="preserve">Multa do FGTS e contribuições sociais sobre o Aviso Prévio Trabalhado
</t>
    </r>
    <r>
      <rPr>
        <b/>
        <sz val="9"/>
        <color indexed="10"/>
        <rFont val="Arial"/>
        <family val="2"/>
      </rPr>
      <t>Cálculo do valor = [50%x8%x(Rem1+13º+Férias+1/3xFérias)]x100% dos empregados</t>
    </r>
  </si>
  <si>
    <t>Nota: A parcela mensal a título de aviso prévio trabalhado será no percentual máximo de 1.94% no primeiro ano e de 0,194% a cada ano de subsequente, a ser incluído por ocasião de repactuação contratual, formulado por Termo de Apostilamento, nos termos da Lei n. 12.506/2011.</t>
  </si>
  <si>
    <t>Módulo 4 - Custo de Reposição do Profissional Ausente</t>
  </si>
  <si>
    <t>Nota 1: Os itens que contemplam o módulo 4 se referem ao custo dos dias trabalhados pelo repositor/substituto que por ventura venha cobrir o empregado nos casos de Ausências Legais (Submódulo 4.1) e/ou na Intrajornada (Submódulo 4.2) a depender da prestação do serviço.
Nota 2: Haverá a incidência do Submódulo 2.2 sobre esse módulo.</t>
  </si>
  <si>
    <r>
      <t xml:space="preserve">Base de cálculo para o Custo de Reposição do Profissional Ausente (substituto): BCCPA = Rem1 + 13º + Férias + 1/3Férias </t>
    </r>
    <r>
      <rPr>
        <b/>
        <sz val="11"/>
        <color indexed="12"/>
        <rFont val="Arial"/>
        <family val="2"/>
      </rPr>
      <t xml:space="preserve">(exceto para o Afastamento Maternidade que é a Rem1)
</t>
    </r>
    <r>
      <rPr>
        <sz val="10"/>
        <rFont val="Arial"/>
        <family val="2"/>
      </rPr>
      <t>Conforme item 89 do Relatório do Acórdão TCU n 1.753/2008 do Plenário</t>
    </r>
  </si>
  <si>
    <t>Submódulo 4.1 – Ausências Legais</t>
  </si>
  <si>
    <t>4.1</t>
  </si>
  <si>
    <t>Ausências Legais</t>
  </si>
  <si>
    <r>
      <t xml:space="preserve">Férias                                         </t>
    </r>
    <r>
      <rPr>
        <b/>
        <sz val="10"/>
        <color indexed="10"/>
        <rFont val="Arial"/>
        <family val="2"/>
      </rPr>
      <t xml:space="preserve">        Cálculo do valor = 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/12</t>
    </r>
  </si>
  <si>
    <r>
      <t xml:space="preserve">Ausências Legais                               </t>
    </r>
    <r>
      <rPr>
        <b/>
        <sz val="10"/>
        <color indexed="10"/>
        <rFont val="Arial"/>
        <family val="2"/>
      </rPr>
      <t>Cálculo do valor = 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 xml:space="preserve">/30)x2,96dias]/12 </t>
    </r>
  </si>
  <si>
    <r>
      <t xml:space="preserve">Licença-Paternidade                     </t>
    </r>
    <r>
      <rPr>
        <b/>
        <sz val="10"/>
        <color indexed="10"/>
        <rFont val="Arial"/>
        <family val="2"/>
      </rPr>
      <t>Cálculo do valor = {[(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 xml:space="preserve">/30)x5dias]/12}x1,5% </t>
    </r>
  </si>
  <si>
    <r>
      <t xml:space="preserve">Ausência por acidente de trabalho      </t>
    </r>
    <r>
      <rPr>
        <b/>
        <sz val="10"/>
        <color indexed="10"/>
        <rFont val="Arial"/>
        <family val="2"/>
      </rPr>
      <t>Cálculo do valor = {[(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 xml:space="preserve">/30)x15dias]/12}x0,78% </t>
    </r>
  </si>
  <si>
    <r>
      <t xml:space="preserve">Afastamento Maternidade      </t>
    </r>
    <r>
      <rPr>
        <b/>
        <sz val="10"/>
        <color indexed="10"/>
        <rFont val="Arial"/>
        <family val="2"/>
      </rPr>
      <t>Cálculo do valor = {[(</t>
    </r>
    <r>
      <rPr>
        <b/>
        <sz val="10"/>
        <color indexed="12"/>
        <rFont val="Arial"/>
        <family val="2"/>
      </rPr>
      <t>Rem1</t>
    </r>
    <r>
      <rPr>
        <b/>
        <sz val="10"/>
        <color indexed="10"/>
        <rFont val="Arial"/>
        <family val="2"/>
      </rPr>
      <t>+1/3x</t>
    </r>
    <r>
      <rPr>
        <b/>
        <sz val="10"/>
        <color indexed="12"/>
        <rFont val="Arial"/>
        <family val="2"/>
      </rPr>
      <t>Rem1</t>
    </r>
    <r>
      <rPr>
        <b/>
        <sz val="10"/>
        <color indexed="10"/>
        <rFont val="Arial"/>
        <family val="2"/>
      </rPr>
      <t>)/12]x(4/12)}x2%</t>
    </r>
  </si>
  <si>
    <r>
      <t xml:space="preserve">(Outros) </t>
    </r>
    <r>
      <rPr>
        <b/>
        <sz val="10"/>
        <color indexed="12"/>
        <rFont val="Arial"/>
        <family val="2"/>
      </rPr>
      <t xml:space="preserve">Ausência por doença (incluído)   </t>
    </r>
    <r>
      <rPr>
        <b/>
        <sz val="10"/>
        <rFont val="Arial"/>
        <family val="2"/>
      </rPr>
      <t xml:space="preserve">      </t>
    </r>
    <r>
      <rPr>
        <b/>
        <sz val="10"/>
        <color indexed="10"/>
        <rFont val="Arial"/>
        <family val="2"/>
      </rPr>
      <t>Cálculo do valor = 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 xml:space="preserve">/30)x3dias]/12       </t>
    </r>
  </si>
  <si>
    <t>Incidência dos encargos do Submódulo 2.2 sobre o total do Submódulo 4.1</t>
  </si>
  <si>
    <t>Nota: As alíneas “A” a “F” referem-se somente ao custo que será pago ao repositor pelos dias trabalhados quando da necessidade de substituir a mão de obra alocada na prestação do serviço.</t>
  </si>
  <si>
    <t>Submódulo 4.2 – Intrajornada</t>
  </si>
  <si>
    <t xml:space="preserve">4.2 </t>
  </si>
  <si>
    <t>Intrajornada</t>
  </si>
  <si>
    <t>Intervalo para repouso ou alimentação</t>
  </si>
  <si>
    <t>Incidência dos encargos do Submódulo 2.2 sobre o total do Submódulo 4.2</t>
  </si>
  <si>
    <t>Nota: Quando houver a necessidade de reposição de um empregado durante sua ausência nos intervalos para repouso ou alimentação deve-se contemplar o Submódulo 4.2.</t>
  </si>
  <si>
    <t>Quadro-Resumo do Módulo 4 – Custo de Reposição do Profissional Ausente</t>
  </si>
  <si>
    <t>Custo de Reposição do Profissional Ausente</t>
  </si>
  <si>
    <t>4.2</t>
  </si>
  <si>
    <t>Módulo 5 – Insumos Diversos</t>
  </si>
  <si>
    <t>Insumos Diversos</t>
  </si>
  <si>
    <t xml:space="preserve">Materiais / Equipamentos </t>
  </si>
  <si>
    <t xml:space="preserve">Total </t>
  </si>
  <si>
    <t>Nota: Valores mensais por empregado</t>
  </si>
  <si>
    <t>Módulo 6 - Custos Indiretos, Lucro e Tributos</t>
  </si>
  <si>
    <t xml:space="preserve">Custos Indiretos, Lucro e Tributos </t>
  </si>
  <si>
    <t>BASE DE CÁLCULO DOS CUSTOS INDIRETOS  =  (Total do Módulo 1 – Composição da  Remuneração2 + Total do Módulo 2 - Encargos e Benefícios Anuais, Mensais e Diários + Total do Módulo 3 – Provisão da Rescisão + Total do Módulo 4 - Custo de Reposição do Profissional Ausente + Total do Módulo 5 - Insumos Diversos)</t>
  </si>
  <si>
    <t>Custos Indiretos</t>
  </si>
  <si>
    <t>BASE DE CÁLCULO DO LUCRO = (Total do Módulo 1 – Composição da  Remuneração2 + Total do Módulo 2 - Encargos e Benefícios Anuais, Mensais e Diários + Total do Módulo 3 – Provisão da Rescisão + Total do Módulo 4 - Custo de Reposição do Profissional Ausente + Total do Módulo 5 - Insumos Diversos + Custos Indiretos)</t>
  </si>
  <si>
    <t>Lucro</t>
  </si>
  <si>
    <t>BASE DE CÁLCULO DOS TRIBUTOS = (Total do Módulo 1 – Composição da  Remuneração2 + Total do Módulo 2 - Encargos e Benefícios Anuais, Mensais e Diários + Total do Módulo 3 – Provisão da Rescisão + Total do Módulo 4 - Custo de Reposição do Profissional Ausente + Total do Módulo 5 - Insumos Diversos + Custos Indiretos + Lucro)</t>
  </si>
  <si>
    <t>Tributos</t>
  </si>
  <si>
    <t>C.1    Tributos federais (especificar)</t>
  </si>
  <si>
    <r>
      <t xml:space="preserve">  </t>
    </r>
    <r>
      <rPr>
        <b/>
        <sz val="10"/>
        <rFont val="Arial"/>
        <family val="2"/>
      </rPr>
      <t xml:space="preserve">a) Cofins </t>
    </r>
    <r>
      <rPr>
        <sz val="8.5"/>
        <color indexed="10"/>
        <rFont val="Arial"/>
        <family val="2"/>
      </rPr>
      <t>(depende do regime de tributação - utilizada a hipótese de Lucro Real ou Presumido)</t>
    </r>
  </si>
  <si>
    <r>
      <t xml:space="preserve">  </t>
    </r>
    <r>
      <rPr>
        <b/>
        <sz val="10"/>
        <rFont val="Arial"/>
        <family val="2"/>
      </rPr>
      <t xml:space="preserve">b) PIS       </t>
    </r>
    <r>
      <rPr>
        <sz val="9"/>
        <color indexed="10"/>
        <rFont val="Arial"/>
        <family val="2"/>
      </rPr>
      <t>(depende do regime de tributação - utilizada a hipótese de Lucro Real ou Presumido)</t>
    </r>
  </si>
  <si>
    <r>
      <t xml:space="preserve"> c) IRPJ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39"/>
        <rFont val="Arial"/>
        <family val="2"/>
      </rPr>
      <t>- Em face dos Acórdãos TCU nºs 950/2007-P e 205/2018-P, o licitante não pode cotar expressamente este tributo.</t>
    </r>
  </si>
  <si>
    <r>
      <t xml:space="preserve"> d) CSLL </t>
    </r>
    <r>
      <rPr>
        <b/>
        <sz val="10"/>
        <color indexed="39"/>
        <rFont val="Arial"/>
        <family val="2"/>
      </rPr>
      <t>- Em face dos Acórdãos TCU nºs 950/2007-P e 205/2018-P, o licitante não pode cotar expressamente este tributo.</t>
    </r>
  </si>
  <si>
    <t>C.2   Tributos estaduais (especificar)</t>
  </si>
  <si>
    <t>C.3   Tributos municipais (especificar):</t>
  </si>
  <si>
    <r>
      <t xml:space="preserve">  a) ISS             </t>
    </r>
    <r>
      <rPr>
        <b/>
        <sz val="10"/>
        <color indexed="10"/>
        <rFont val="Arial"/>
        <family val="2"/>
      </rPr>
      <t>(Decreto Municipal POA nº 15.416/2006 - art. 96, § 1º, inc. II)</t>
    </r>
  </si>
  <si>
    <t xml:space="preserve">Percentual Total e Valor Total de Tributos  </t>
  </si>
  <si>
    <t>Cálculo dos Tributos</t>
  </si>
  <si>
    <t xml:space="preserve">                                         Base de Cálculo para os Tributos</t>
  </si>
  <si>
    <t xml:space="preserve"> = ( --------------------------------------------------------- ) x Alíquota do Tributo</t>
  </si>
  <si>
    <t xml:space="preserve">                                  1 - (Total de Tributos em % dividido por 100)</t>
  </si>
  <si>
    <t>Nota 1: Custos Indiretos, Lucro e Tributos por empregado.
Nota 2: O valor referente a tributos é obtido aplicando-se o percentual sobre o valor do faturamento.</t>
  </si>
  <si>
    <r>
      <t xml:space="preserve">
</t>
    </r>
    <r>
      <rPr>
        <b/>
        <sz val="11"/>
        <rFont val="Arial"/>
        <family val="2"/>
      </rPr>
      <t xml:space="preserve">2. QUADRO-RESUMO DO CUSTO POR POSTO DE TRABALHO
</t>
    </r>
  </si>
  <si>
    <t>Mão de obra vinculada à execução contratual (valor por Posto de Trabalho)</t>
  </si>
  <si>
    <t>Módulo 1 - Composição da Remuneração2</t>
  </si>
  <si>
    <t>Módulo 2 – Encargos e Benefícios Anuais, Mensais e Diários</t>
  </si>
  <si>
    <t>Módulo 3 – Provisão para Rescisão</t>
  </si>
  <si>
    <t>Módulo 4 – Custo de Reposição do Profissional Ausente</t>
  </si>
  <si>
    <t xml:space="preserve">Módulo 5 - Insumo Diversos </t>
  </si>
  <si>
    <t>Subtotal (A + B + C + D + E)</t>
  </si>
  <si>
    <t>Valor Total por Posto</t>
  </si>
  <si>
    <t xml:space="preserve">O complemento abaixo é uma planilha auxiliar que consolida as várias planilhas com os diferentes tipos de postos </t>
  </si>
  <si>
    <t>3.  COMPLEMENTO DOS SERVIÇOS DE VIGILÂNCIA – VALOR MENSAL DOS SERVIÇOS</t>
  </si>
  <si>
    <t>ESCALA DE TRABALHO</t>
  </si>
  <si>
    <t>PREÇO MENSAL DO POSTO  
(R$)</t>
  </si>
  <si>
    <t>NÚMERO DE POSTOS</t>
  </si>
  <si>
    <t>SUBTOTAL
(R$)</t>
  </si>
  <si>
    <t>44 (quarenta e quatro) horas semanais diurnas, de segunda a sexta-feira envolvendo 1 (um) vigilante</t>
  </si>
  <si>
    <t xml:space="preserve">12 horas diurnas, de segunda-feira a domingo, envolvendo 2 (dois) vigilantes em turnos de  12 (doze) por 36 (trinta e seis) horas </t>
  </si>
  <si>
    <t xml:space="preserve">12 horas noturnas, de segunda-feira a domingo, envolvendo 2 (dois) vigilantes em turnos de  12 (doze) por 36 (trinta e seis) horas </t>
  </si>
  <si>
    <t xml:space="preserve">12 horas diurnas, de segunda-feira à sexta-feira, envolvendo 2 (dois) vigilantes em turnos de  12 (doze) por 36 (trinta e seis) horas </t>
  </si>
  <si>
    <t xml:space="preserve">12 horas noturnas, de segunda-feira à sexta-feira, envolvendo 2 (dois) vigilantes em turnos de  12 (doze) por 36 (trinta e seis) horas </t>
  </si>
  <si>
    <r>
      <t xml:space="preserve">Outros (especificar) </t>
    </r>
    <r>
      <rPr>
        <b/>
        <sz val="14"/>
        <color indexed="10"/>
        <rFont val="Arial"/>
        <family val="2"/>
      </rPr>
      <t>(excluir linhas que não serão utilizadas)</t>
    </r>
  </si>
  <si>
    <t>TOTAL:</t>
  </si>
  <si>
    <t xml:space="preserve">Nota: Nos casos de inclusão de outros tipos de postos, observar o disposto no item 4 do Anexo VI-A, desta Instrução Normativa </t>
  </si>
  <si>
    <t>Valor mensal do serviço</t>
  </si>
  <si>
    <t>Número de meses do contrato</t>
  </si>
  <si>
    <r>
      <t xml:space="preserve">Valor global da proposta </t>
    </r>
    <r>
      <rPr>
        <b/>
        <sz val="10"/>
        <rFont val="Arial"/>
        <family val="2"/>
      </rPr>
      <t>(valor mensal do serviço x nº de meses do contrato)</t>
    </r>
  </si>
  <si>
    <t>QUANTIDADE DE PESSOAL ALOCADO NA EXECUÇÃO CONTRATUAL</t>
  </si>
  <si>
    <t>Tipo de Mão de Obra</t>
  </si>
  <si>
    <t>Quantidade de Pessoal</t>
  </si>
  <si>
    <t>Vigilante</t>
  </si>
  <si>
    <t xml:space="preserve">MATERIAIS, MÁQUINAS E EQUIPAMENTOS ALOCADOS NA EXECUÇÃO CONTRATUAL  </t>
  </si>
  <si>
    <t>Especificação dos Materiais/Máquinas/Equipamentos</t>
  </si>
  <si>
    <t xml:space="preserve">Quantidade </t>
  </si>
  <si>
    <r>
      <t>VIGILÂNCIA 44 h semanais - L</t>
    </r>
    <r>
      <rPr>
        <b/>
        <sz val="14"/>
        <color indexed="20"/>
        <rFont val="Arial"/>
        <family val="2"/>
      </rPr>
      <t>ucro Real e Presumido</t>
    </r>
  </si>
  <si>
    <r>
      <t xml:space="preserve">Submódulo 2.1 – 13º (décimo terceiro) Salário </t>
    </r>
    <r>
      <rPr>
        <b/>
        <sz val="11"/>
        <color indexed="38"/>
        <rFont val="Arial"/>
        <family val="2"/>
      </rPr>
      <t>e Adicional de Férias</t>
    </r>
  </si>
  <si>
    <t>13º (décimo terceiro) Salário e Adicional de Férias</t>
  </si>
  <si>
    <t>MATERIAIS, MÁQUINAS E EQUIPAMENTOS ALOCADOS NA EXECUÇÃO CONTRATUAL</t>
  </si>
  <si>
    <r>
      <rPr>
        <b/>
        <sz val="15"/>
        <color indexed="20"/>
        <rFont val="Arial"/>
        <family val="2"/>
      </rPr>
      <t xml:space="preserve">VIGILÂNCIA 12 x 36 NOTURNA - </t>
    </r>
    <r>
      <rPr>
        <b/>
        <sz val="14"/>
        <color indexed="20"/>
        <rFont val="Arial"/>
        <family val="2"/>
      </rPr>
      <t>Lucro Real e Presumido</t>
    </r>
  </si>
  <si>
    <r>
      <rPr>
        <b/>
        <sz val="10"/>
        <rFont val="Arial"/>
        <family val="2"/>
      </rPr>
      <t xml:space="preserve">Outros (especificar) </t>
    </r>
    <r>
      <rPr>
        <b/>
        <sz val="12"/>
        <color indexed="10"/>
        <rFont val="Arial"/>
        <family val="2"/>
      </rPr>
      <t>(excluir as linhas não utilizadas)</t>
    </r>
  </si>
  <si>
    <r>
      <rPr>
        <b/>
        <sz val="15"/>
        <rFont val="Arial"/>
        <family val="2"/>
      </rPr>
      <t xml:space="preserve">1. MÓDULOS 
</t>
    </r>
    <r>
      <rPr>
        <b/>
        <sz val="12"/>
        <color indexed="8"/>
        <rFont val="Arial"/>
        <family val="2"/>
      </rPr>
      <t xml:space="preserve">Mão de obra
</t>
    </r>
    <r>
      <rPr>
        <b/>
        <sz val="11"/>
        <color indexed="8"/>
        <rFont val="Arial"/>
        <family val="2"/>
      </rPr>
      <t>Mão de obra vinculada à execução contratual</t>
    </r>
  </si>
  <si>
    <r>
      <rPr>
        <b/>
        <sz val="10"/>
        <color indexed="10"/>
        <rFont val="Arial"/>
        <family val="2"/>
      </rPr>
      <t xml:space="preserve">Valor do salárioxhora sem periculosidade - 
</t>
    </r>
    <r>
      <rPr>
        <b/>
        <sz val="10"/>
        <color indexed="12"/>
        <rFont val="Arial"/>
        <family val="2"/>
      </rPr>
      <t>VSH (s/peri) = (Valor do salário normativo / 220 h)</t>
    </r>
  </si>
  <si>
    <r>
      <rPr>
        <b/>
        <sz val="10"/>
        <color indexed="10"/>
        <rFont val="Arial"/>
        <family val="2"/>
      </rPr>
      <t xml:space="preserve">Valor da hora extra sem periculosidade com 50% 
</t>
    </r>
    <r>
      <rPr>
        <b/>
        <sz val="10"/>
        <color indexed="12"/>
        <rFont val="Arial"/>
        <family val="2"/>
      </rPr>
      <t>HE (s/peri) = valor da hora + 50%</t>
    </r>
  </si>
  <si>
    <r>
      <rPr>
        <b/>
        <sz val="10"/>
        <color indexed="10"/>
        <rFont val="Arial"/>
        <family val="2"/>
      </rPr>
      <t xml:space="preserve">Valor da hora do adicional noturno sem periculosidade
</t>
    </r>
    <r>
      <rPr>
        <b/>
        <sz val="10"/>
        <color indexed="12"/>
        <rFont val="Arial"/>
        <family val="2"/>
      </rPr>
      <t>AN (s/peri) =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valor da hora x 20%</t>
    </r>
  </si>
  <si>
    <r>
      <rPr>
        <b/>
        <sz val="10"/>
        <rFont val="Arial"/>
        <family val="2"/>
      </rPr>
      <t xml:space="preserve">Salário-Base            </t>
    </r>
    <r>
      <rPr>
        <b/>
        <sz val="10"/>
        <color indexed="10"/>
        <rFont val="Arial"/>
        <family val="2"/>
      </rPr>
      <t xml:space="preserve"> (valor para 2 vigilantes = 1 posto) </t>
    </r>
  </si>
  <si>
    <r>
      <rPr>
        <b/>
        <sz val="10"/>
        <rFont val="Arial"/>
        <family val="2"/>
      </rPr>
      <t xml:space="preserve">Adicional Noturno  sobre: 1) 7h de 60min p/dia + 2) 1,0 h reduzida noturna p/dia para o RS  </t>
    </r>
    <r>
      <rPr>
        <b/>
        <sz val="10"/>
        <color indexed="10"/>
        <rFont val="Arial"/>
        <family val="2"/>
      </rPr>
      <t xml:space="preserve">Cálculo do valor: AN (s/peri) x </t>
    </r>
    <r>
      <rPr>
        <b/>
        <sz val="10"/>
        <color indexed="18"/>
        <rFont val="Arial"/>
        <family val="2"/>
      </rPr>
      <t>8h(7h x 1,1428571)</t>
    </r>
    <r>
      <rPr>
        <b/>
        <sz val="10"/>
        <color indexed="10"/>
        <rFont val="Arial"/>
        <family val="2"/>
      </rPr>
      <t xml:space="preserve">x15dx2vig. </t>
    </r>
    <r>
      <rPr>
        <b/>
        <sz val="10"/>
        <color indexed="12"/>
        <rFont val="Arial"/>
        <family val="2"/>
      </rPr>
      <t>Das 22h às 5h.</t>
    </r>
  </si>
  <si>
    <r>
      <rPr>
        <b/>
        <sz val="10"/>
        <color indexed="8"/>
        <rFont val="Arial"/>
        <family val="2"/>
      </rPr>
      <t>Adicional de Hora Noturna Reduzida</t>
    </r>
    <r>
      <rPr>
        <b/>
        <sz val="10"/>
        <color indexed="10"/>
        <rFont val="Arial"/>
        <family val="2"/>
      </rPr>
      <t xml:space="preserve"> (Hora Reduzida Noturna como Extra) </t>
    </r>
    <r>
      <rPr>
        <b/>
        <sz val="10"/>
        <color indexed="12"/>
        <rFont val="Arial"/>
        <family val="2"/>
      </rPr>
      <t xml:space="preserve">(HRN que excedeu de 190,67h) </t>
    </r>
    <r>
      <rPr>
        <b/>
        <sz val="10"/>
        <color indexed="10"/>
        <rFont val="Arial"/>
        <family val="2"/>
      </rPr>
      <t xml:space="preserve">Cálculo do valor: HE (s/peri) x </t>
    </r>
    <r>
      <rPr>
        <b/>
        <sz val="10"/>
        <color indexed="12"/>
        <rFont val="Arial"/>
        <family val="2"/>
      </rPr>
      <t>4,33 h</t>
    </r>
    <r>
      <rPr>
        <b/>
        <sz val="10"/>
        <color indexed="10"/>
        <rFont val="Arial"/>
        <family val="2"/>
      </rPr>
      <t xml:space="preserve"> x 2 vig.)  ---   [195h (=180h + </t>
    </r>
    <r>
      <rPr>
        <b/>
        <sz val="10"/>
        <color indexed="12"/>
        <rFont val="Arial"/>
        <family val="2"/>
      </rPr>
      <t>15h</t>
    </r>
    <r>
      <rPr>
        <b/>
        <sz val="10"/>
        <color indexed="10"/>
        <rFont val="Arial"/>
        <family val="2"/>
      </rPr>
      <t xml:space="preserve">) - 190,67 = </t>
    </r>
    <r>
      <rPr>
        <b/>
        <sz val="10"/>
        <color indexed="12"/>
        <rFont val="Arial"/>
        <family val="2"/>
      </rPr>
      <t>4,33h</t>
    </r>
    <r>
      <rPr>
        <b/>
        <sz val="10"/>
        <color indexed="10"/>
        <rFont val="Arial"/>
        <family val="2"/>
      </rPr>
      <t xml:space="preserve"> como horas extras, sendo  </t>
    </r>
    <r>
      <rPr>
        <b/>
        <sz val="10"/>
        <color indexed="12"/>
        <rFont val="Arial"/>
        <family val="2"/>
      </rPr>
      <t>15</t>
    </r>
    <r>
      <rPr>
        <b/>
        <sz val="10"/>
        <color indexed="10"/>
        <rFont val="Arial"/>
        <family val="2"/>
      </rPr>
      <t xml:space="preserve"> = 15x(7hx1,1428571 – 7h) </t>
    </r>
    <r>
      <rPr>
        <b/>
        <sz val="9"/>
        <color indexed="12"/>
        <rFont val="Arial"/>
        <family val="2"/>
      </rPr>
      <t>Das 22h às 5h</t>
    </r>
  </si>
  <si>
    <r>
      <t xml:space="preserve">RSR (Repouso Semanal Remunerado) </t>
    </r>
    <r>
      <rPr>
        <b/>
        <sz val="10"/>
        <color indexed="10"/>
        <rFont val="Arial"/>
        <family val="2"/>
      </rPr>
      <t xml:space="preserve">Cálculo do valor: 20% sobre os adicionais pertinentes) </t>
    </r>
    <r>
      <rPr>
        <b/>
        <sz val="10"/>
        <color indexed="12"/>
        <rFont val="Arial"/>
        <family val="2"/>
      </rPr>
      <t xml:space="preserve"> Item controverso - consulte sua CCT ou assessoria jurídica)</t>
    </r>
  </si>
  <si>
    <r>
      <rPr>
        <b/>
        <sz val="10"/>
        <rFont val="Arial"/>
        <family val="2"/>
      </rPr>
      <t>Adicional de Periculosidade</t>
    </r>
    <r>
      <rPr>
        <b/>
        <sz val="10"/>
        <color indexed="10"/>
        <rFont val="Arial"/>
        <family val="2"/>
      </rPr>
      <t xml:space="preserve"> (Lei nº 12.740/2012)    (30% das rubricas pertinentes) </t>
    </r>
  </si>
  <si>
    <r>
      <rPr>
        <b/>
        <sz val="10"/>
        <rFont val="Arial"/>
        <family val="2"/>
      </rPr>
      <t xml:space="preserve">Intervalo Intrajornada </t>
    </r>
    <r>
      <rPr>
        <b/>
        <sz val="10"/>
        <color indexed="10"/>
        <rFont val="Arial"/>
        <family val="2"/>
      </rPr>
      <t>(Adicional de Intervalo)  Cálculo do valor: HE (s/peri) x 15d x2vigx</t>
    </r>
    <r>
      <rPr>
        <b/>
        <sz val="10"/>
        <color indexed="12"/>
        <rFont val="Arial"/>
        <family val="2"/>
      </rPr>
      <t>0,5h</t>
    </r>
    <r>
      <rPr>
        <b/>
        <sz val="10"/>
        <color indexed="10"/>
        <rFont val="Arial"/>
        <family val="2"/>
      </rPr>
      <t xml:space="preserve">) - </t>
    </r>
    <r>
      <rPr>
        <b/>
        <sz val="10"/>
        <rFont val="Arial"/>
        <family val="2"/>
      </rPr>
      <t>cláusula 69 da CCT 2018/2020</t>
    </r>
  </si>
  <si>
    <r>
      <rPr>
        <b/>
        <sz val="10"/>
        <rFont val="Arial"/>
        <family val="2"/>
      </rPr>
      <t xml:space="preserve">Adicional de Troca de Uniforme -  </t>
    </r>
    <r>
      <rPr>
        <b/>
        <sz val="10"/>
        <color indexed="10"/>
        <rFont val="Arial"/>
        <family val="2"/>
      </rPr>
      <t xml:space="preserve">Cálculo do valor: 1/6 do salário x hora por dia = (VSH/6=1,10)x2x15 = R$ 1,10x2x15 </t>
    </r>
    <r>
      <rPr>
        <b/>
        <sz val="10"/>
        <rFont val="Arial"/>
        <family val="2"/>
      </rPr>
      <t xml:space="preserve"> cláusula 32 da CCT 2018/2020</t>
    </r>
  </si>
  <si>
    <r>
      <rPr>
        <b/>
        <sz val="11"/>
        <rFont val="Arial"/>
        <family val="2"/>
      </rPr>
      <t xml:space="preserve">Total da Remuneração de verbas de natureza indenizatória, nas quais não incidem INSS, FGTS, Férias, 13º, etc. - </t>
    </r>
    <r>
      <rPr>
        <b/>
        <sz val="11"/>
        <color indexed="12"/>
        <rFont val="Arial"/>
        <family val="2"/>
      </rPr>
      <t>Valor entra nos seguintes cálculos: Item 2, "A" - Quadro-Resumo do Custo por Posto de Trabalho, Custos Indiretos, Lucro e Tributos.</t>
    </r>
  </si>
  <si>
    <t>Remuneração 2 =Total da Remuneração que o empregado irá receber</t>
  </si>
  <si>
    <t>Submódulo 2.1 – 13º (décimo terceiro) Salário e Adicional de Férias</t>
  </si>
  <si>
    <r>
      <rPr>
        <b/>
        <sz val="10"/>
        <color indexed="8"/>
        <rFont val="Arial"/>
        <family val="2"/>
      </rPr>
      <t xml:space="preserve">13º (décimo terceiro) Salário                 </t>
    </r>
    <r>
      <rPr>
        <b/>
        <sz val="10"/>
        <color indexed="10"/>
        <rFont val="Arial"/>
        <family val="2"/>
      </rPr>
      <t>Cálculo do valor = Rem1 / 12</t>
    </r>
    <r>
      <rPr>
        <b/>
        <sz val="10"/>
        <color indexed="8"/>
        <rFont val="Arial"/>
        <family val="2"/>
      </rPr>
      <t xml:space="preserve">  </t>
    </r>
    <r>
      <rPr>
        <b/>
        <sz val="10"/>
        <color indexed="12"/>
        <rFont val="Arial"/>
        <family val="2"/>
      </rPr>
      <t xml:space="preserve">   </t>
    </r>
  </si>
  <si>
    <r>
      <t>Adicional de Férias</t>
    </r>
    <r>
      <rPr>
        <b/>
        <sz val="10"/>
        <rFont val="Arial"/>
        <family val="2"/>
      </rPr>
      <t xml:space="preserve"> </t>
    </r>
    <r>
      <rPr>
        <b/>
        <sz val="11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Cálculo do valor = [(Rem1 / 3) / 12]</t>
    </r>
  </si>
  <si>
    <r>
      <rPr>
        <b/>
        <sz val="11"/>
        <color indexed="8"/>
        <rFont val="Arial"/>
        <family val="2"/>
      </rPr>
      <t xml:space="preserve">Submódulo 2.2 - Encargos Previdenciários (GPS), Fundo de Garantia por Tempo de Serviço (FGTS) e outras contribuições </t>
    </r>
    <r>
      <rPr>
        <b/>
        <sz val="11"/>
        <color indexed="12"/>
        <rFont val="Arial"/>
        <family val="2"/>
      </rPr>
      <t xml:space="preserve"> (Base de Cálculo = Módulo 1 (Rem1) + Submódulo 2.1)</t>
    </r>
  </si>
  <si>
    <r>
      <rPr>
        <b/>
        <sz val="10"/>
        <rFont val="Arial"/>
        <family val="2"/>
      </rPr>
      <t xml:space="preserve">RAT x FAP
</t>
    </r>
    <r>
      <rPr>
        <b/>
        <sz val="8"/>
        <color indexed="10"/>
        <rFont val="Arial"/>
        <family val="2"/>
      </rPr>
      <t>Cálculo do valor: % do RAT x FAP (Fator Acidentário de Prevenção de cada empresa)</t>
    </r>
  </si>
  <si>
    <r>
      <rPr>
        <b/>
        <sz val="10"/>
        <rFont val="Arial"/>
        <family val="2"/>
      </rPr>
      <t xml:space="preserve">Transporte                                                          </t>
    </r>
    <r>
      <rPr>
        <b/>
        <sz val="10"/>
        <color indexed="10"/>
        <rFont val="Arial"/>
        <family val="2"/>
      </rPr>
      <t>Cálculo do valor: [(2xVTx30) – (6%xSB)]</t>
    </r>
  </si>
  <si>
    <r>
      <rPr>
        <b/>
        <sz val="10"/>
        <rFont val="Arial"/>
        <family val="2"/>
      </rPr>
      <t xml:space="preserve">     </t>
    </r>
    <r>
      <rPr>
        <b/>
        <sz val="10"/>
        <color indexed="10"/>
        <rFont val="Arial"/>
        <family val="2"/>
      </rPr>
      <t>A.1)  Valor da passagem do transporte coletivo no município de
                prestação dos serviços</t>
    </r>
  </si>
  <si>
    <r>
      <rPr>
        <b/>
        <sz val="10"/>
        <rFont val="Arial"/>
        <family val="2"/>
      </rPr>
      <t xml:space="preserve">     </t>
    </r>
    <r>
      <rPr>
        <b/>
        <sz val="10"/>
        <color indexed="10"/>
        <rFont val="Arial"/>
        <family val="2"/>
      </rPr>
      <t>A.2) Quantidade de passagens por dia por empregado</t>
    </r>
  </si>
  <si>
    <t xml:space="preserve">     A.3) Quantidade de dias do mês de recebimento de passagens</t>
  </si>
  <si>
    <r>
      <rPr>
        <b/>
        <sz val="10"/>
        <rFont val="Arial"/>
        <family val="2"/>
      </rPr>
      <t xml:space="preserve">Auxílio-Refeição/Alimentação  </t>
    </r>
    <r>
      <rPr>
        <b/>
        <sz val="10"/>
        <color indexed="10"/>
        <rFont val="Arial"/>
        <family val="2"/>
      </rPr>
      <t>Cálculo do valor = [(30xVA)x(1-0,20)]</t>
    </r>
  </si>
  <si>
    <r>
      <rPr>
        <b/>
        <sz val="10"/>
        <rFont val="Arial"/>
        <family val="2"/>
      </rPr>
      <t xml:space="preserve">     </t>
    </r>
    <r>
      <rPr>
        <b/>
        <sz val="10"/>
        <color indexed="10"/>
        <rFont val="Arial"/>
        <family val="2"/>
      </rPr>
      <t>B.1) Valor do Auxílio-Alimentação  (cláusula 34 da CCT 2018/2020)</t>
    </r>
  </si>
  <si>
    <r>
      <rPr>
        <b/>
        <sz val="10"/>
        <rFont val="Arial"/>
        <family val="2"/>
      </rPr>
      <t xml:space="preserve">     </t>
    </r>
    <r>
      <rPr>
        <b/>
        <sz val="10"/>
        <color indexed="10"/>
        <rFont val="Arial"/>
        <family val="2"/>
      </rPr>
      <t>B.2) Quantidade de dias do mês de recebimento de auxílio-alimentação</t>
    </r>
  </si>
  <si>
    <t xml:space="preserve">     B.3) Participação do empregado em percentual sobre o auxílio-alimentação</t>
  </si>
  <si>
    <r>
      <rPr>
        <b/>
        <sz val="10"/>
        <rFont val="Arial"/>
        <family val="2"/>
      </rPr>
      <t xml:space="preserve">Seguro de Vida </t>
    </r>
    <r>
      <rPr>
        <b/>
        <sz val="10"/>
        <color indexed="10"/>
        <rFont val="Arial"/>
        <family val="2"/>
      </rPr>
      <t>(cláusula 39 da CCT 2018/2020)</t>
    </r>
    <r>
      <rPr>
        <b/>
        <sz val="9"/>
        <color indexed="10"/>
        <rFont val="Arial"/>
        <family val="2"/>
      </rPr>
      <t xml:space="preserve"> Cálculo do valor: 26 x Rem x 0,023%</t>
    </r>
  </si>
  <si>
    <r>
      <rPr>
        <b/>
        <sz val="10"/>
        <rFont val="Arial"/>
        <family val="2"/>
      </rPr>
      <t xml:space="preserve">Auxílio-Funeral   </t>
    </r>
    <r>
      <rPr>
        <b/>
        <sz val="10"/>
        <color indexed="10"/>
        <rFont val="Arial"/>
        <family val="2"/>
      </rPr>
      <t xml:space="preserve">(cláusula 38 da CCT 2018/2020) </t>
    </r>
    <r>
      <rPr>
        <b/>
        <sz val="9"/>
        <color indexed="10"/>
        <rFont val="Arial"/>
        <family val="2"/>
      </rPr>
      <t>Cálculo do valor: (SB x 0,52066%)/12</t>
    </r>
  </si>
  <si>
    <r>
      <rPr>
        <b/>
        <sz val="10"/>
        <rFont val="Arial"/>
        <family val="2"/>
      </rPr>
      <t xml:space="preserve">Aviso Prévio Indenizado     </t>
    </r>
    <r>
      <rPr>
        <b/>
        <sz val="8"/>
        <color indexed="10"/>
        <rFont val="Arial"/>
        <family val="2"/>
      </rPr>
      <t>Cálculo do valor = [Rem1/12 + 13º/12 + Férias/12 + (1/3xFérias)/12] x (30/30=1) x 5% de rotatividade anual - Os reflexos de 13º, F e 1/3F são referentes a 1 mês de APInd - Na prorrogação, poderão ser considerados 3 dias conforme Lei nº 12.506/2011, dependendo da análise do nº de ocorrências deste evento no período</t>
    </r>
  </si>
  <si>
    <r>
      <rPr>
        <b/>
        <sz val="10"/>
        <rFont val="Arial"/>
        <family val="2"/>
      </rPr>
      <t xml:space="preserve">Multa do FGTS e contribuições sociais sobre o  Aviso Prévio Indenizado 
</t>
    </r>
    <r>
      <rPr>
        <b/>
        <sz val="9"/>
        <color indexed="10"/>
        <rFont val="Arial"/>
        <family val="2"/>
      </rPr>
      <t>Cálculo do valor = [50%x8%x(Rem1+13º+Férias+1/3xFérias)]x5% de rotatividade</t>
    </r>
  </si>
  <si>
    <r>
      <rPr>
        <b/>
        <sz val="10"/>
        <rFont val="Arial"/>
        <family val="2"/>
      </rPr>
      <t xml:space="preserve">Multa do FGTS e contribuições sociais sobre o Aviso Prévio Trabalhado
</t>
    </r>
    <r>
      <rPr>
        <b/>
        <sz val="9"/>
        <color indexed="10"/>
        <rFont val="Arial"/>
        <family val="2"/>
      </rPr>
      <t>Cálculo do valor = [50%x8%x(Rem1+13º+Férias+1/3xFérias)]x100% dos empregados</t>
    </r>
  </si>
  <si>
    <t>TOTAL</t>
  </si>
  <si>
    <r>
      <rPr>
        <b/>
        <sz val="11"/>
        <color indexed="25"/>
        <rFont val="Arial"/>
        <family val="2"/>
      </rPr>
      <t xml:space="preserve">Base de cálculo para o Custo de Reposição do Profissional Ausente (substituto): BCCPA = Rem1 + 13º + Férias + 1/3Férias </t>
    </r>
    <r>
      <rPr>
        <b/>
        <sz val="11"/>
        <color indexed="12"/>
        <rFont val="Arial"/>
        <family val="2"/>
      </rPr>
      <t xml:space="preserve">(exceto o Afastamento Maternidade que é a Remuneração1)
</t>
    </r>
    <r>
      <rPr>
        <sz val="10"/>
        <rFont val="Arial"/>
        <family val="2"/>
      </rPr>
      <t>Conforme item 89 do Relatório do Acórdão TCU nº 1.753/2008 do Plenário</t>
    </r>
  </si>
  <si>
    <r>
      <rPr>
        <b/>
        <sz val="10"/>
        <rFont val="Arial"/>
        <family val="2"/>
      </rPr>
      <t xml:space="preserve">Férias                                         </t>
    </r>
    <r>
      <rPr>
        <b/>
        <sz val="10"/>
        <color indexed="10"/>
        <rFont val="Arial"/>
        <family val="2"/>
      </rPr>
      <t xml:space="preserve">        Cálculo do valor = 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/12</t>
    </r>
  </si>
  <si>
    <r>
      <rPr>
        <b/>
        <sz val="10"/>
        <rFont val="Arial"/>
        <family val="2"/>
      </rPr>
      <t xml:space="preserve">Ausências Legais                               </t>
    </r>
    <r>
      <rPr>
        <b/>
        <sz val="10"/>
        <color indexed="10"/>
        <rFont val="Arial"/>
        <family val="2"/>
      </rPr>
      <t>Cálculo do valor = 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 xml:space="preserve">/30)x2,96dias]/12 </t>
    </r>
  </si>
  <si>
    <r>
      <rPr>
        <b/>
        <sz val="10"/>
        <rFont val="Arial"/>
        <family val="2"/>
      </rPr>
      <t xml:space="preserve">Licença-Paternidade                     </t>
    </r>
    <r>
      <rPr>
        <b/>
        <sz val="10"/>
        <color indexed="10"/>
        <rFont val="Arial"/>
        <family val="2"/>
      </rPr>
      <t>Cálculo do valor = {[(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 xml:space="preserve">/30)x5dias]/12}x1,5% </t>
    </r>
  </si>
  <si>
    <r>
      <rPr>
        <b/>
        <sz val="10"/>
        <rFont val="Arial"/>
        <family val="2"/>
      </rPr>
      <t xml:space="preserve">Ausência por acidente de trabalho      </t>
    </r>
    <r>
      <rPr>
        <b/>
        <sz val="10"/>
        <color indexed="10"/>
        <rFont val="Arial"/>
        <family val="2"/>
      </rPr>
      <t>Cálculo do valor = {[(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 xml:space="preserve">/30)x15dias]/12}x0,78% </t>
    </r>
  </si>
  <si>
    <r>
      <rPr>
        <b/>
        <sz val="10"/>
        <rFont val="Arial"/>
        <family val="2"/>
      </rPr>
      <t xml:space="preserve">Afastamento Maternidade      </t>
    </r>
    <r>
      <rPr>
        <b/>
        <sz val="10"/>
        <color indexed="10"/>
        <rFont val="Arial"/>
        <family val="2"/>
      </rPr>
      <t>Cálculo do valor = {[(</t>
    </r>
    <r>
      <rPr>
        <b/>
        <sz val="10"/>
        <color indexed="12"/>
        <rFont val="Arial"/>
        <family val="2"/>
      </rPr>
      <t>Rem1</t>
    </r>
    <r>
      <rPr>
        <b/>
        <sz val="10"/>
        <color indexed="10"/>
        <rFont val="Arial"/>
        <family val="2"/>
      </rPr>
      <t>+1/3x</t>
    </r>
    <r>
      <rPr>
        <b/>
        <sz val="10"/>
        <color indexed="12"/>
        <rFont val="Arial"/>
        <family val="2"/>
      </rPr>
      <t>Rem1</t>
    </r>
    <r>
      <rPr>
        <b/>
        <sz val="10"/>
        <color indexed="10"/>
        <rFont val="Arial"/>
        <family val="2"/>
      </rPr>
      <t>)/12]x(4/12)}x2%</t>
    </r>
  </si>
  <si>
    <r>
      <rPr>
        <b/>
        <sz val="10"/>
        <rFont val="Arial"/>
        <family val="2"/>
      </rPr>
      <t xml:space="preserve">(Outros) </t>
    </r>
    <r>
      <rPr>
        <b/>
        <sz val="10"/>
        <color indexed="12"/>
        <rFont val="Arial"/>
        <family val="2"/>
      </rPr>
      <t xml:space="preserve">Ausência por doença (incluído)   </t>
    </r>
    <r>
      <rPr>
        <b/>
        <sz val="10"/>
        <rFont val="Arial"/>
        <family val="2"/>
      </rPr>
      <t xml:space="preserve">      </t>
    </r>
    <r>
      <rPr>
        <b/>
        <sz val="10"/>
        <color indexed="10"/>
        <rFont val="Arial"/>
        <family val="2"/>
      </rPr>
      <t>Cálculo do valor = 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 xml:space="preserve">/30)x3dias]/12       </t>
    </r>
  </si>
  <si>
    <t>Materiais / Equipamentos</t>
  </si>
  <si>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 xml:space="preserve">a) Cofins </t>
    </r>
    <r>
      <rPr>
        <sz val="8.5"/>
        <color indexed="10"/>
        <rFont val="Arial"/>
        <family val="2"/>
      </rPr>
      <t>(depende do regime de tributação - utilizada a hipótese de Lucro Real ou Presumido)</t>
    </r>
  </si>
  <si>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 xml:space="preserve">b) PIS       </t>
    </r>
    <r>
      <rPr>
        <sz val="9"/>
        <color indexed="10"/>
        <rFont val="Arial"/>
        <family val="2"/>
      </rPr>
      <t>(depende do regime de tributação - utilizada a hipótese de Lucro Real ou Presumido)</t>
    </r>
  </si>
  <si>
    <r>
      <rPr>
        <b/>
        <sz val="10"/>
        <rFont val="Arial"/>
        <family val="2"/>
      </rPr>
      <t xml:space="preserve"> c) IRPJ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39"/>
        <rFont val="Arial"/>
        <family val="2"/>
      </rPr>
      <t>-</t>
    </r>
    <r>
      <rPr>
        <b/>
        <sz val="9"/>
        <color indexed="39"/>
        <rFont val="Arial"/>
        <family val="2"/>
      </rPr>
      <t xml:space="preserve"> Em face dos Acórdãos TCU nºs 950/2007-P e 205/2018-P, o licitante não pode cotar expressamente este tributo.</t>
    </r>
  </si>
  <si>
    <r>
      <rPr>
        <b/>
        <sz val="10"/>
        <rFont val="Arial"/>
        <family val="2"/>
      </rPr>
      <t xml:space="preserve"> d) CSLL </t>
    </r>
    <r>
      <rPr>
        <b/>
        <sz val="10"/>
        <color indexed="39"/>
        <rFont val="Arial"/>
        <family val="2"/>
      </rPr>
      <t xml:space="preserve">- </t>
    </r>
    <r>
      <rPr>
        <b/>
        <sz val="9"/>
        <color indexed="39"/>
        <rFont val="Arial"/>
        <family val="2"/>
      </rPr>
      <t>Em face dos Acórdãos TCU nºs 950/2007-P e 205/2018-P, o licitante não pode cotar expressamente este tributo.</t>
    </r>
  </si>
  <si>
    <r>
      <rPr>
        <b/>
        <sz val="10"/>
        <rFont val="Arial"/>
        <family val="2"/>
      </rPr>
      <t xml:space="preserve">  a) ISS    </t>
    </r>
    <r>
      <rPr>
        <b/>
        <sz val="10"/>
        <color indexed="10"/>
        <rFont val="Arial"/>
        <family val="2"/>
      </rPr>
      <t>(Decreto Municipal POA nº 15.416/2006 - art. 96, § 1º, inc. II)</t>
    </r>
  </si>
  <si>
    <t>2. QUADRO-RESUMO DO CUSTO POR POSTO DE TRABALHO</t>
  </si>
  <si>
    <r>
      <rPr>
        <b/>
        <sz val="10"/>
        <rFont val="Arial"/>
        <family val="2"/>
      </rPr>
      <t xml:space="preserve">Outros (especificar) </t>
    </r>
    <r>
      <rPr>
        <b/>
        <sz val="14"/>
        <color indexed="10"/>
        <rFont val="Arial"/>
        <family val="2"/>
      </rPr>
      <t>(excluir linhas que não serão utilizadas)</t>
    </r>
  </si>
  <si>
    <r>
      <rPr>
        <b/>
        <sz val="14"/>
        <rFont val="Arial"/>
        <family val="2"/>
      </rPr>
      <t xml:space="preserve">Valor global da proposta </t>
    </r>
    <r>
      <rPr>
        <b/>
        <sz val="10"/>
        <rFont val="Arial"/>
        <family val="2"/>
      </rPr>
      <t>(valor mensal do serviço x nº de meses do contrato)</t>
    </r>
  </si>
  <si>
    <r>
      <rPr>
        <b/>
        <sz val="10"/>
        <rFont val="Arial"/>
        <family val="2"/>
      </rPr>
      <t xml:space="preserve">QUANTIDADE DE PESSOAL ALOCADO NA EXECUÇÃO CONTRATUAL </t>
    </r>
  </si>
  <si>
    <r>
      <rPr>
        <b/>
        <sz val="10"/>
        <rFont val="Arial"/>
        <family val="2"/>
      </rPr>
      <t xml:space="preserve">MATERIAIS, MÁQUINAS E EQUIPAMENTOS ALOCADOS NA EXECUÇÃO CONTRATUAL </t>
    </r>
  </si>
  <si>
    <t>CONVENÇÃO COLETIVA DE TRABALHO</t>
  </si>
  <si>
    <t>Vigência da CCT</t>
  </si>
  <si>
    <t>Ano do acordo coletivo, convenção coletiva ou sentença normativa em dissídio coletivo</t>
  </si>
  <si>
    <t xml:space="preserve"> </t>
  </si>
  <si>
    <t>SALÁRIOS BASE</t>
  </si>
  <si>
    <t>CCT</t>
  </si>
  <si>
    <t>Item</t>
  </si>
  <si>
    <t>Descrição</t>
  </si>
  <si>
    <t>Unidade</t>
  </si>
  <si>
    <t>Valor</t>
  </si>
  <si>
    <t>Periculosidade</t>
  </si>
  <si>
    <t>Mensal (VSM)</t>
  </si>
  <si>
    <t>R$</t>
  </si>
  <si>
    <t>Hora Normal (VSH)</t>
  </si>
  <si>
    <t>Hora Extra com 50%</t>
  </si>
  <si>
    <t>Adicional Noturno</t>
  </si>
  <si>
    <t>Adicional Troca Uniformes</t>
  </si>
  <si>
    <t>Fonte:</t>
  </si>
  <si>
    <t>http://www.sindivigilantesdosul.org.br/convencoes-coletivas/</t>
  </si>
  <si>
    <t>NÚMERO DE DIAS DE TRABALHO</t>
  </si>
  <si>
    <t>(NDT)</t>
  </si>
  <si>
    <t>ALIMENTAÇÃO E TRANSPORTE</t>
  </si>
  <si>
    <t>Posto</t>
  </si>
  <si>
    <t>ND</t>
  </si>
  <si>
    <t>44 Horas semanais</t>
  </si>
  <si>
    <t>Valor Transporte Público</t>
  </si>
  <si>
    <t>12 x 36 Diurno</t>
  </si>
  <si>
    <t>Auxílio Alimentação</t>
  </si>
  <si>
    <t>12 x 36 Noturno</t>
  </si>
  <si>
    <t>UNIFORMES</t>
  </si>
  <si>
    <t>Quantidade anual</t>
  </si>
  <si>
    <t>Preço médio unitário</t>
  </si>
  <si>
    <t xml:space="preserve">Valor médio anual </t>
  </si>
  <si>
    <t>Calça Social</t>
  </si>
  <si>
    <t>Peça</t>
  </si>
  <si>
    <t>Camisa Manga Longa</t>
  </si>
  <si>
    <t>Camisa Manga Curta</t>
  </si>
  <si>
    <t>Sapato profissional, fechado na parte superior e no calcanhar, solado antiderrapante, confeccionado de material leve e confortável.</t>
  </si>
  <si>
    <t>Par</t>
  </si>
  <si>
    <t>Casaco de frio ou Japona</t>
  </si>
  <si>
    <t>Blusa de frio</t>
  </si>
  <si>
    <t>Cinto de couro</t>
  </si>
  <si>
    <t>Crachá Funcional</t>
  </si>
  <si>
    <t>Boné</t>
  </si>
  <si>
    <t>TOTAL ANUAL</t>
  </si>
  <si>
    <t>FONTE DE PESQUISA</t>
  </si>
  <si>
    <t>valor mês -&gt;</t>
  </si>
  <si>
    <t>PAINEL DE PREÇOS</t>
  </si>
  <si>
    <t>RELÓGIO PONTO</t>
  </si>
  <si>
    <t>Relógio ponto (atende às exigências do MTE)
Amortização em 60 meses.</t>
  </si>
  <si>
    <t>MATERIAIS / UTENSÍLIOS</t>
  </si>
  <si>
    <t>Cassetete</t>
  </si>
  <si>
    <t>Apito</t>
  </si>
  <si>
    <t>Capa de chuva</t>
  </si>
  <si>
    <t>Livro de ocorrências</t>
  </si>
  <si>
    <t>Lanterna com bateria recarregável</t>
  </si>
  <si>
    <t xml:space="preserve">Bastão de Ronda com três iButtons </t>
  </si>
  <si>
    <t>Rádio profissional ou semi-profissional em UHF/VHF, com frequência mínima de 450 MHz, antena, chip de cinto, bateria recarregável e carregador bivolt (um por vigilante em serviço e um para o fiscal da contratante e um na secretaria)</t>
  </si>
  <si>
    <t>total anual</t>
  </si>
  <si>
    <t>valor mês→</t>
  </si>
  <si>
    <t>Outros</t>
  </si>
  <si>
    <r>
      <t xml:space="preserve">Uniformes  </t>
    </r>
  </si>
  <si>
    <t xml:space="preserve">Uniformes 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</si>
</sst>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&quot;R$&quot;\ * #,##0_-;\-&quot;R$&quot;\ * #,##0_-;_-&quot;R$&quot;\ * &quot;-&quot;_-;_-@_-"/>
    <numFmt numFmtId="177" formatCode="_(* #,##0.00_);_(* \(#,##0.00\);_(* \-??_);_(@_)"/>
    <numFmt numFmtId="178" formatCode="_(&quot;R$ &quot;* #,##0.00_);_(&quot;R$ &quot;* \(#,##0.00\);_(&quot;R$ &quot;* \-??_);_(@_)"/>
    <numFmt numFmtId="179" formatCode="m/d/yyyy"/>
    <numFmt numFmtId="180" formatCode="_-* #,##0.00_-;\-* #,##0.00_-;_-* \-??_-;_-@_-"/>
    <numFmt numFmtId="181" formatCode="[$R$-416]\ #,##0.00;[Red]\-[$R$-416]\ #,##0.00"/>
    <numFmt numFmtId="182" formatCode="&quot;R$ &quot;#,##0.00"/>
    <numFmt numFmtId="183" formatCode="0.0000"/>
    <numFmt numFmtId="184" formatCode="0.0000%"/>
  </numFmts>
  <fonts count="72">
    <font>
      <sz val="10"/>
      <name val="Arial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5"/>
      <color indexed="2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b/>
      <sz val="10"/>
      <color indexed="12"/>
      <name val="Arial"/>
      <family val="2"/>
    </font>
    <font>
      <b/>
      <sz val="11"/>
      <color indexed="10"/>
      <name val="Arial"/>
      <family val="2"/>
    </font>
    <font>
      <b/>
      <sz val="9.5"/>
      <color indexed="12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9"/>
      <color indexed="19"/>
      <name val="Arial"/>
      <family val="2"/>
    </font>
    <font>
      <b/>
      <sz val="10"/>
      <color indexed="19"/>
      <name val="Arial"/>
      <family val="2"/>
    </font>
    <font>
      <b/>
      <sz val="11"/>
      <color indexed="25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2"/>
    </font>
    <font>
      <b/>
      <sz val="10"/>
      <color indexed="38"/>
      <name val="Arial"/>
      <family val="2"/>
    </font>
    <font>
      <sz val="9"/>
      <color indexed="38"/>
      <name val="Arial"/>
      <family val="2"/>
    </font>
    <font>
      <b/>
      <sz val="16"/>
      <color indexed="12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u val="single"/>
      <sz val="13"/>
      <color indexed="12"/>
      <name val="Arial"/>
      <family val="2"/>
    </font>
    <font>
      <u val="single"/>
      <sz val="13"/>
      <color indexed="36"/>
      <name val="Arial"/>
      <family val="2"/>
    </font>
    <font>
      <sz val="10"/>
      <color indexed="8"/>
      <name val="Calibri"/>
      <family val="2"/>
    </font>
    <font>
      <sz val="11"/>
      <color indexed="16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b/>
      <sz val="11"/>
      <color indexed="8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1"/>
    </font>
    <font>
      <b/>
      <sz val="14"/>
      <color indexed="20"/>
      <name val="Arial"/>
      <family val="2"/>
    </font>
    <font>
      <b/>
      <sz val="18"/>
      <color indexed="10"/>
      <name val="Arial"/>
      <family val="2"/>
    </font>
    <font>
      <b/>
      <sz val="18"/>
      <color indexed="20"/>
      <name val="Arial"/>
      <family val="2"/>
    </font>
    <font>
      <b/>
      <sz val="10"/>
      <color indexed="18"/>
      <name val="Arial"/>
      <family val="2"/>
    </font>
    <font>
      <b/>
      <sz val="9"/>
      <color indexed="12"/>
      <name val="Arial"/>
      <family val="2"/>
    </font>
    <font>
      <b/>
      <sz val="11"/>
      <color indexed="12"/>
      <name val="Arial"/>
      <family val="2"/>
    </font>
    <font>
      <b/>
      <sz val="8"/>
      <color indexed="10"/>
      <name val="Arial"/>
      <family val="2"/>
    </font>
    <font>
      <sz val="8.5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39"/>
      <name val="Arial"/>
      <family val="2"/>
    </font>
    <font>
      <b/>
      <sz val="9"/>
      <color indexed="39"/>
      <name val="Arial"/>
      <family val="2"/>
    </font>
    <font>
      <b/>
      <sz val="11"/>
      <color indexed="38"/>
      <name val="Arial"/>
      <family val="2"/>
    </font>
    <font>
      <b/>
      <sz val="10"/>
      <color indexed="25"/>
      <name val="Arial"/>
      <family val="2"/>
    </font>
    <font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3" borderId="0" applyNumberFormat="0" applyBorder="0" applyAlignment="0" applyProtection="0"/>
    <xf numFmtId="0" fontId="37" fillId="21" borderId="0" applyNumberFormat="0" applyBorder="0" applyAlignment="0" applyProtection="0"/>
    <xf numFmtId="0" fontId="37" fillId="14" borderId="0" applyNumberFormat="0" applyBorder="0" applyAlignment="0" applyProtection="0"/>
    <xf numFmtId="0" fontId="37" fillId="22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50" fillId="9" borderId="0" applyNumberFormat="0" applyBorder="0" applyAlignment="0" applyProtection="0"/>
    <xf numFmtId="0" fontId="54" fillId="26" borderId="1" applyNumberFormat="0" applyAlignment="0" applyProtection="0"/>
    <xf numFmtId="0" fontId="39" fillId="27" borderId="2" applyNumberFormat="0" applyAlignment="0" applyProtection="0"/>
    <xf numFmtId="0" fontId="41" fillId="0" borderId="3" applyNumberFormat="0" applyFill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37" borderId="0" applyNumberFormat="0" applyBorder="0" applyAlignment="0" applyProtection="0"/>
    <xf numFmtId="0" fontId="52" fillId="12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6" fillId="8" borderId="0" applyNumberFormat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55" fillId="38" borderId="0" applyNumberFormat="0" applyBorder="0" applyAlignment="0" applyProtection="0"/>
    <xf numFmtId="0" fontId="55" fillId="15" borderId="0" applyNumberFormat="0" applyBorder="0" applyAlignment="0" applyProtection="0"/>
    <xf numFmtId="0" fontId="0" fillId="39" borderId="4" applyNumberFormat="0" applyAlignment="0" applyProtection="0"/>
    <xf numFmtId="0" fontId="44" fillId="3" borderId="4" applyNumberFormat="0" applyFont="0" applyAlignment="0" applyProtection="0"/>
    <xf numFmtId="9" fontId="0" fillId="0" borderId="0" applyFill="0" applyBorder="0" applyAlignment="0" applyProtection="0"/>
    <xf numFmtId="0" fontId="45" fillId="40" borderId="0" applyNumberFormat="0" applyBorder="0" applyAlignment="0" applyProtection="0"/>
    <xf numFmtId="0" fontId="53" fillId="26" borderId="5" applyNumberFormat="0" applyAlignment="0" applyProtection="0"/>
    <xf numFmtId="177" fontId="0" fillId="0" borderId="0" applyFill="0" applyBorder="0" applyAlignment="0" applyProtection="0"/>
    <xf numFmtId="16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9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41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7" xfId="0" applyFont="1" applyBorder="1" applyAlignment="1">
      <alignment wrapText="1"/>
    </xf>
    <xf numFmtId="179" fontId="2" fillId="0" borderId="0" xfId="0" applyNumberFormat="1" applyFont="1" applyAlignment="1">
      <alignment wrapText="1"/>
    </xf>
    <xf numFmtId="179" fontId="2" fillId="0" borderId="18" xfId="0" applyNumberFormat="1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3" fillId="41" borderId="10" xfId="0" applyFont="1" applyFill="1" applyBorder="1" applyAlignment="1">
      <alignment horizontal="center" wrapText="1"/>
    </xf>
    <xf numFmtId="0" fontId="3" fillId="41" borderId="19" xfId="0" applyFont="1" applyFill="1" applyBorder="1" applyAlignment="1">
      <alignment horizontal="center" wrapText="1"/>
    </xf>
    <xf numFmtId="0" fontId="3" fillId="41" borderId="20" xfId="0" applyFont="1" applyFill="1" applyBorder="1" applyAlignment="1">
      <alignment horizontal="center" wrapText="1"/>
    </xf>
    <xf numFmtId="0" fontId="2" fillId="42" borderId="10" xfId="0" applyFont="1" applyFill="1" applyBorder="1" applyAlignment="1">
      <alignment horizontal="center" wrapText="1"/>
    </xf>
    <xf numFmtId="0" fontId="2" fillId="42" borderId="19" xfId="0" applyFont="1" applyFill="1" applyBorder="1" applyAlignment="1">
      <alignment vertical="top" wrapText="1"/>
    </xf>
    <xf numFmtId="0" fontId="2" fillId="42" borderId="19" xfId="0" applyFont="1" applyFill="1" applyBorder="1" applyAlignment="1">
      <alignment horizontal="center" wrapText="1"/>
    </xf>
    <xf numFmtId="180" fontId="2" fillId="43" borderId="20" xfId="0" applyNumberFormat="1" applyFont="1" applyFill="1" applyBorder="1" applyAlignment="1">
      <alignment wrapText="1"/>
    </xf>
    <xf numFmtId="0" fontId="2" fillId="0" borderId="0" xfId="0" applyFont="1" applyAlignment="1">
      <alignment horizontal="right" wrapText="1"/>
    </xf>
    <xf numFmtId="0" fontId="2" fillId="42" borderId="10" xfId="0" applyFont="1" applyFill="1" applyBorder="1" applyAlignment="1">
      <alignment horizontal="right" wrapText="1"/>
    </xf>
    <xf numFmtId="0" fontId="2" fillId="42" borderId="20" xfId="0" applyFont="1" applyFill="1" applyBorder="1" applyAlignment="1">
      <alignment wrapText="1"/>
    </xf>
    <xf numFmtId="180" fontId="2" fillId="0" borderId="20" xfId="0" applyNumberFormat="1" applyFont="1" applyBorder="1" applyAlignment="1">
      <alignment wrapText="1"/>
    </xf>
    <xf numFmtId="0" fontId="2" fillId="44" borderId="20" xfId="0" applyFont="1" applyFill="1" applyBorder="1" applyAlignment="1">
      <alignment wrapText="1"/>
    </xf>
    <xf numFmtId="0" fontId="2" fillId="42" borderId="21" xfId="0" applyFont="1" applyFill="1" applyBorder="1" applyAlignment="1">
      <alignment horizontal="center" wrapText="1"/>
    </xf>
    <xf numFmtId="0" fontId="2" fillId="42" borderId="22" xfId="0" applyFont="1" applyFill="1" applyBorder="1" applyAlignment="1">
      <alignment vertical="top" wrapText="1"/>
    </xf>
    <xf numFmtId="0" fontId="2" fillId="42" borderId="22" xfId="0" applyFont="1" applyFill="1" applyBorder="1" applyAlignment="1">
      <alignment horizontal="center" wrapText="1"/>
    </xf>
    <xf numFmtId="180" fontId="2" fillId="43" borderId="23" xfId="0" applyNumberFormat="1" applyFont="1" applyFill="1" applyBorder="1" applyAlignment="1">
      <alignment wrapText="1"/>
    </xf>
    <xf numFmtId="0" fontId="2" fillId="42" borderId="21" xfId="0" applyFont="1" applyFill="1" applyBorder="1" applyAlignment="1">
      <alignment horizontal="right" wrapText="1"/>
    </xf>
    <xf numFmtId="0" fontId="2" fillId="44" borderId="23" xfId="0" applyFont="1" applyFill="1" applyBorder="1" applyAlignment="1">
      <alignment wrapText="1"/>
    </xf>
    <xf numFmtId="0" fontId="2" fillId="42" borderId="24" xfId="0" applyFont="1" applyFill="1" applyBorder="1" applyAlignment="1">
      <alignment horizontal="center" wrapText="1"/>
    </xf>
    <xf numFmtId="0" fontId="5" fillId="0" borderId="25" xfId="68" applyFont="1" applyBorder="1" applyAlignment="1" applyProtection="1">
      <alignment wrapText="1"/>
      <protection/>
    </xf>
    <xf numFmtId="0" fontId="2" fillId="42" borderId="25" xfId="0" applyFont="1" applyFill="1" applyBorder="1" applyAlignment="1">
      <alignment horizontal="center" wrapText="1"/>
    </xf>
    <xf numFmtId="0" fontId="2" fillId="0" borderId="25" xfId="0" applyFont="1" applyBorder="1" applyAlignment="1">
      <alignment wrapText="1"/>
    </xf>
    <xf numFmtId="0" fontId="2" fillId="42" borderId="26" xfId="0" applyFont="1" applyFill="1" applyBorder="1" applyAlignment="1">
      <alignment horizontal="center" wrapText="1"/>
    </xf>
    <xf numFmtId="0" fontId="2" fillId="42" borderId="0" xfId="0" applyFont="1" applyFill="1" applyAlignment="1">
      <alignment vertical="top" wrapText="1"/>
    </xf>
    <xf numFmtId="0" fontId="2" fillId="42" borderId="0" xfId="0" applyFont="1" applyFill="1" applyAlignment="1">
      <alignment horizontal="center" wrapText="1"/>
    </xf>
    <xf numFmtId="0" fontId="2" fillId="42" borderId="19" xfId="0" applyFont="1" applyFill="1" applyBorder="1" applyAlignment="1">
      <alignment horizontal="center" vertical="center" wrapText="1"/>
    </xf>
    <xf numFmtId="0" fontId="2" fillId="42" borderId="20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42" borderId="19" xfId="0" applyFont="1" applyFill="1" applyBorder="1" applyAlignment="1">
      <alignment horizontal="center" vertical="top" wrapText="1"/>
    </xf>
    <xf numFmtId="0" fontId="2" fillId="42" borderId="12" xfId="0" applyFont="1" applyFill="1" applyBorder="1" applyAlignment="1">
      <alignment horizontal="center" wrapText="1"/>
    </xf>
    <xf numFmtId="0" fontId="2" fillId="42" borderId="2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wrapText="1"/>
    </xf>
    <xf numFmtId="0" fontId="2" fillId="42" borderId="27" xfId="0" applyFont="1" applyFill="1" applyBorder="1" applyAlignment="1">
      <alignment horizontal="center" vertical="top" wrapText="1"/>
    </xf>
    <xf numFmtId="180" fontId="2" fillId="0" borderId="14" xfId="0" applyNumberFormat="1" applyFont="1" applyBorder="1" applyAlignment="1">
      <alignment wrapText="1"/>
    </xf>
    <xf numFmtId="180" fontId="3" fillId="41" borderId="19" xfId="0" applyNumberFormat="1" applyFont="1" applyFill="1" applyBorder="1" applyAlignment="1">
      <alignment horizont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9" xfId="0" applyFont="1" applyFill="1" applyBorder="1" applyAlignment="1">
      <alignment vertical="center" wrapText="1"/>
    </xf>
    <xf numFmtId="180" fontId="2" fillId="42" borderId="19" xfId="0" applyNumberFormat="1" applyFont="1" applyFill="1" applyBorder="1" applyAlignment="1">
      <alignment horizontal="center" wrapText="1"/>
    </xf>
    <xf numFmtId="49" fontId="2" fillId="42" borderId="19" xfId="0" applyNumberFormat="1" applyFont="1" applyFill="1" applyBorder="1" applyAlignment="1">
      <alignment horizontal="center" wrapText="1"/>
    </xf>
    <xf numFmtId="0" fontId="2" fillId="42" borderId="19" xfId="0" applyFont="1" applyFill="1" applyBorder="1" applyAlignment="1">
      <alignment horizontal="justify" vertical="center" wrapText="1"/>
    </xf>
    <xf numFmtId="0" fontId="2" fillId="0" borderId="19" xfId="0" applyFont="1" applyFill="1" applyBorder="1" applyAlignment="1">
      <alignment horizontal="justify" vertical="center" wrapText="1"/>
    </xf>
    <xf numFmtId="0" fontId="6" fillId="0" borderId="17" xfId="0" applyFont="1" applyBorder="1" applyAlignment="1">
      <alignment wrapText="1"/>
    </xf>
    <xf numFmtId="0" fontId="2" fillId="42" borderId="12" xfId="0" applyFont="1" applyFill="1" applyBorder="1" applyAlignment="1">
      <alignment horizontal="center" vertical="top" wrapText="1"/>
    </xf>
    <xf numFmtId="0" fontId="7" fillId="0" borderId="29" xfId="0" applyFont="1" applyBorder="1" applyAlignment="1">
      <alignment wrapText="1"/>
    </xf>
    <xf numFmtId="0" fontId="2" fillId="0" borderId="29" xfId="0" applyFont="1" applyBorder="1" applyAlignment="1">
      <alignment wrapText="1"/>
    </xf>
    <xf numFmtId="180" fontId="2" fillId="0" borderId="29" xfId="0" applyNumberFormat="1" applyFont="1" applyBorder="1" applyAlignment="1">
      <alignment wrapText="1"/>
    </xf>
    <xf numFmtId="0" fontId="3" fillId="41" borderId="21" xfId="0" applyFont="1" applyFill="1" applyBorder="1" applyAlignment="1">
      <alignment horizontal="center" wrapText="1"/>
    </xf>
    <xf numFmtId="0" fontId="3" fillId="41" borderId="22" xfId="0" applyFont="1" applyFill="1" applyBorder="1" applyAlignment="1">
      <alignment horizontal="center" wrapText="1"/>
    </xf>
    <xf numFmtId="0" fontId="3" fillId="41" borderId="30" xfId="0" applyFont="1" applyFill="1" applyBorder="1" applyAlignment="1">
      <alignment horizontal="center" wrapText="1"/>
    </xf>
    <xf numFmtId="0" fontId="2" fillId="0" borderId="31" xfId="0" applyFont="1" applyBorder="1" applyAlignment="1">
      <alignment wrapText="1"/>
    </xf>
    <xf numFmtId="180" fontId="3" fillId="41" borderId="32" xfId="0" applyNumberFormat="1" applyFont="1" applyFill="1" applyBorder="1" applyAlignment="1">
      <alignment horizontal="center" wrapText="1"/>
    </xf>
    <xf numFmtId="180" fontId="3" fillId="41" borderId="22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180" fontId="2" fillId="0" borderId="19" xfId="0" applyNumberFormat="1" applyFont="1" applyBorder="1" applyAlignment="1">
      <alignment vertical="center" wrapText="1"/>
    </xf>
    <xf numFmtId="49" fontId="2" fillId="42" borderId="19" xfId="0" applyNumberFormat="1" applyFont="1" applyFill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180" fontId="2" fillId="42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8" fillId="0" borderId="0" xfId="0" applyFont="1" applyAlignment="1">
      <alignment wrapText="1"/>
    </xf>
    <xf numFmtId="180" fontId="2" fillId="0" borderId="20" xfId="0" applyNumberFormat="1" applyFont="1" applyBorder="1" applyAlignment="1">
      <alignment horizontal="center" wrapText="1"/>
    </xf>
    <xf numFmtId="180" fontId="2" fillId="0" borderId="28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180" fontId="3" fillId="0" borderId="0" xfId="0" applyNumberFormat="1" applyFont="1" applyAlignment="1">
      <alignment wrapText="1"/>
    </xf>
    <xf numFmtId="180" fontId="3" fillId="0" borderId="23" xfId="0" applyNumberFormat="1" applyFont="1" applyBorder="1" applyAlignment="1">
      <alignment wrapText="1"/>
    </xf>
    <xf numFmtId="0" fontId="2" fillId="45" borderId="19" xfId="0" applyFont="1" applyFill="1" applyBorder="1" applyAlignment="1">
      <alignment wrapText="1"/>
    </xf>
    <xf numFmtId="180" fontId="3" fillId="45" borderId="20" xfId="0" applyNumberFormat="1" applyFont="1" applyFill="1" applyBorder="1" applyAlignment="1">
      <alignment wrapText="1"/>
    </xf>
    <xf numFmtId="43" fontId="2" fillId="0" borderId="18" xfId="0" applyNumberFormat="1" applyFont="1" applyBorder="1" applyAlignment="1">
      <alignment wrapText="1"/>
    </xf>
    <xf numFmtId="180" fontId="2" fillId="0" borderId="18" xfId="0" applyNumberFormat="1" applyFont="1" applyBorder="1" applyAlignment="1">
      <alignment wrapText="1"/>
    </xf>
    <xf numFmtId="0" fontId="2" fillId="0" borderId="34" xfId="0" applyFont="1" applyBorder="1" applyAlignment="1">
      <alignment wrapText="1"/>
    </xf>
    <xf numFmtId="181" fontId="2" fillId="42" borderId="19" xfId="0" applyNumberFormat="1" applyFont="1" applyFill="1" applyBorder="1" applyAlignment="1">
      <alignment horizontal="center" wrapText="1"/>
    </xf>
    <xf numFmtId="0" fontId="3" fillId="41" borderId="32" xfId="0" applyFont="1" applyFill="1" applyBorder="1" applyAlignment="1">
      <alignment horizontal="center" wrapText="1"/>
    </xf>
    <xf numFmtId="0" fontId="3" fillId="41" borderId="23" xfId="0" applyFont="1" applyFill="1" applyBorder="1" applyAlignment="1">
      <alignment horizontal="center" wrapText="1"/>
    </xf>
    <xf numFmtId="180" fontId="2" fillId="0" borderId="20" xfId="0" applyNumberFormat="1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9" fillId="0" borderId="0" xfId="0" applyFont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81" fontId="3" fillId="0" borderId="0" xfId="0" applyNumberFormat="1" applyFont="1" applyAlignment="1">
      <alignment wrapText="1"/>
    </xf>
    <xf numFmtId="181" fontId="3" fillId="0" borderId="20" xfId="0" applyNumberFormat="1" applyFont="1" applyBorder="1" applyAlignment="1">
      <alignment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42" borderId="0" xfId="0" applyFont="1" applyFill="1" applyAlignment="1">
      <alignment/>
    </xf>
    <xf numFmtId="0" fontId="11" fillId="0" borderId="19" xfId="0" applyFont="1" applyBorder="1" applyAlignment="1">
      <alignment horizontal="center" vertical="center" wrapText="1"/>
    </xf>
    <xf numFmtId="0" fontId="11" fillId="38" borderId="1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/>
    </xf>
    <xf numFmtId="0" fontId="15" fillId="38" borderId="33" xfId="0" applyFont="1" applyFill="1" applyBorder="1" applyAlignment="1">
      <alignment horizontal="center" vertical="center" wrapText="1"/>
    </xf>
    <xf numFmtId="0" fontId="15" fillId="38" borderId="19" xfId="0" applyFont="1" applyFill="1" applyBorder="1" applyAlignment="1">
      <alignment horizontal="center" vertical="center" wrapText="1"/>
    </xf>
    <xf numFmtId="0" fontId="11" fillId="38" borderId="33" xfId="0" applyFont="1" applyFill="1" applyBorder="1" applyAlignment="1">
      <alignment horizontal="center" vertical="center" wrapText="1"/>
    </xf>
    <xf numFmtId="10" fontId="11" fillId="0" borderId="19" xfId="0" applyNumberFormat="1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Fill="1" applyBorder="1" applyAlignment="1">
      <alignment vertical="center"/>
    </xf>
    <xf numFmtId="10" fontId="12" fillId="0" borderId="0" xfId="80" applyNumberFormat="1" applyFont="1" applyFill="1" applyBorder="1" applyAlignment="1" applyProtection="1">
      <alignment horizontal="center" vertical="center"/>
      <protection/>
    </xf>
    <xf numFmtId="178" fontId="12" fillId="0" borderId="0" xfId="71" applyFont="1" applyFill="1" applyBorder="1" applyAlignment="1" applyProtection="1">
      <alignment vertical="center"/>
      <protection/>
    </xf>
    <xf numFmtId="4" fontId="11" fillId="0" borderId="19" xfId="0" applyNumberFormat="1" applyFont="1" applyFill="1" applyBorder="1" applyAlignment="1">
      <alignment vertical="center"/>
    </xf>
    <xf numFmtId="4" fontId="11" fillId="0" borderId="19" xfId="0" applyNumberFormat="1" applyFont="1" applyFill="1" applyBorder="1" applyAlignment="1">
      <alignment horizontal="center" vertical="center"/>
    </xf>
    <xf numFmtId="4" fontId="12" fillId="0" borderId="0" xfId="0" applyNumberFormat="1" applyFont="1" applyAlignment="1">
      <alignment/>
    </xf>
    <xf numFmtId="4" fontId="15" fillId="38" borderId="19" xfId="0" applyNumberFormat="1" applyFont="1" applyFill="1" applyBorder="1" applyAlignment="1">
      <alignment vertical="center"/>
    </xf>
    <xf numFmtId="4" fontId="22" fillId="38" borderId="19" xfId="0" applyNumberFormat="1" applyFont="1" applyFill="1" applyBorder="1" applyAlignment="1">
      <alignment horizontal="right" vertical="center" wrapText="1"/>
    </xf>
    <xf numFmtId="0" fontId="24" fillId="0" borderId="19" xfId="0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right" vertical="center"/>
    </xf>
    <xf numFmtId="4" fontId="3" fillId="38" borderId="19" xfId="0" applyNumberFormat="1" applyFont="1" applyFill="1" applyBorder="1" applyAlignment="1">
      <alignment horizontal="right" vertical="center"/>
    </xf>
    <xf numFmtId="0" fontId="24" fillId="38" borderId="11" xfId="0" applyFont="1" applyFill="1" applyBorder="1" applyAlignment="1">
      <alignment horizontal="center" vertical="center"/>
    </xf>
    <xf numFmtId="0" fontId="24" fillId="38" borderId="1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10" fontId="11" fillId="0" borderId="19" xfId="0" applyNumberFormat="1" applyFont="1" applyFill="1" applyBorder="1" applyAlignment="1">
      <alignment horizontal="right" vertical="center"/>
    </xf>
    <xf numFmtId="10" fontId="11" fillId="0" borderId="19" xfId="0" applyNumberFormat="1" applyFont="1" applyBorder="1" applyAlignment="1">
      <alignment horizontal="right" vertical="center"/>
    </xf>
    <xf numFmtId="0" fontId="11" fillId="0" borderId="19" xfId="0" applyFont="1" applyBorder="1" applyAlignment="1">
      <alignment horizontal="right" vertical="center" wrapText="1"/>
    </xf>
    <xf numFmtId="9" fontId="11" fillId="0" borderId="19" xfId="0" applyNumberFormat="1" applyFont="1" applyBorder="1" applyAlignment="1">
      <alignment horizontal="left" vertical="center" wrapText="1"/>
    </xf>
    <xf numFmtId="183" fontId="11" fillId="0" borderId="19" xfId="0" applyNumberFormat="1" applyFont="1" applyBorder="1" applyAlignment="1">
      <alignment horizontal="left" vertical="center" wrapText="1"/>
    </xf>
    <xf numFmtId="184" fontId="11" fillId="0" borderId="19" xfId="0" applyNumberFormat="1" applyFont="1" applyBorder="1" applyAlignment="1">
      <alignment horizontal="right" vertical="center"/>
    </xf>
    <xf numFmtId="184" fontId="11" fillId="38" borderId="19" xfId="0" applyNumberFormat="1" applyFont="1" applyFill="1" applyBorder="1" applyAlignment="1">
      <alignment horizontal="right" vertical="center"/>
    </xf>
    <xf numFmtId="0" fontId="11" fillId="46" borderId="11" xfId="0" applyFont="1" applyFill="1" applyBorder="1" applyAlignment="1">
      <alignment horizontal="right" vertical="center"/>
    </xf>
    <xf numFmtId="0" fontId="0" fillId="46" borderId="35" xfId="0" applyFill="1" applyBorder="1" applyAlignment="1">
      <alignment horizontal="right" vertical="center"/>
    </xf>
    <xf numFmtId="10" fontId="11" fillId="46" borderId="35" xfId="0" applyNumberFormat="1" applyFont="1" applyFill="1" applyBorder="1" applyAlignment="1">
      <alignment horizontal="right" vertical="center"/>
    </xf>
    <xf numFmtId="0" fontId="15" fillId="38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182" fontId="4" fillId="0" borderId="19" xfId="0" applyNumberFormat="1" applyFont="1" applyBorder="1" applyAlignment="1">
      <alignment vertical="center"/>
    </xf>
    <xf numFmtId="4" fontId="4" fillId="0" borderId="19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10" fontId="4" fillId="0" borderId="11" xfId="0" applyNumberFormat="1" applyFont="1" applyBorder="1" applyAlignment="1">
      <alignment vertical="center"/>
    </xf>
    <xf numFmtId="0" fontId="11" fillId="38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15" fillId="38" borderId="19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4" fontId="11" fillId="0" borderId="19" xfId="0" applyNumberFormat="1" applyFont="1" applyFill="1" applyBorder="1" applyAlignment="1">
      <alignment horizontal="right" vertical="center"/>
    </xf>
    <xf numFmtId="4" fontId="11" fillId="38" borderId="19" xfId="0" applyNumberFormat="1" applyFont="1" applyFill="1" applyBorder="1" applyAlignment="1">
      <alignment horizontal="right" vertical="center"/>
    </xf>
    <xf numFmtId="4" fontId="11" fillId="46" borderId="36" xfId="0" applyNumberFormat="1" applyFont="1" applyFill="1" applyBorder="1" applyAlignment="1">
      <alignment horizontal="right" vertical="center"/>
    </xf>
    <xf numFmtId="4" fontId="11" fillId="0" borderId="19" xfId="0" applyNumberFormat="1" applyFont="1" applyBorder="1" applyAlignment="1">
      <alignment horizontal="right" vertical="center"/>
    </xf>
    <xf numFmtId="4" fontId="11" fillId="0" borderId="19" xfId="0" applyNumberFormat="1" applyFont="1" applyBorder="1" applyAlignment="1">
      <alignment horizontal="center" vertical="center"/>
    </xf>
    <xf numFmtId="4" fontId="11" fillId="0" borderId="19" xfId="0" applyNumberFormat="1" applyFont="1" applyBorder="1" applyAlignment="1" applyProtection="1">
      <alignment horizontal="right" vertical="center"/>
      <protection locked="0"/>
    </xf>
    <xf numFmtId="4" fontId="11" fillId="0" borderId="19" xfId="0" applyNumberFormat="1" applyFont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3" fillId="38" borderId="19" xfId="0" applyNumberFormat="1" applyFont="1" applyFill="1" applyBorder="1" applyAlignment="1">
      <alignment horizontal="right" vertical="center" wrapText="1"/>
    </xf>
    <xf numFmtId="4" fontId="15" fillId="0" borderId="19" xfId="0" applyNumberFormat="1" applyFont="1" applyFill="1" applyBorder="1" applyAlignment="1">
      <alignment horizontal="right" vertical="center" wrapText="1"/>
    </xf>
    <xf numFmtId="4" fontId="11" fillId="0" borderId="19" xfId="0" applyNumberFormat="1" applyFont="1" applyFill="1" applyBorder="1" applyAlignment="1">
      <alignment/>
    </xf>
    <xf numFmtId="0" fontId="24" fillId="38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22" fillId="46" borderId="11" xfId="0" applyFont="1" applyFill="1" applyBorder="1" applyAlignment="1">
      <alignment horizontal="center" vertical="center"/>
    </xf>
    <xf numFmtId="0" fontId="0" fillId="46" borderId="35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0" fontId="4" fillId="0" borderId="19" xfId="0" applyNumberFormat="1" applyFont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10" fontId="11" fillId="0" borderId="19" xfId="0" applyNumberFormat="1" applyFont="1" applyBorder="1" applyAlignment="1">
      <alignment horizontal="center" vertical="center"/>
    </xf>
    <xf numFmtId="10" fontId="11" fillId="0" borderId="19" xfId="0" applyNumberFormat="1" applyFont="1" applyBorder="1" applyAlignment="1">
      <alignment horizontal="right" vertical="center" wrapText="1"/>
    </xf>
    <xf numFmtId="10" fontId="11" fillId="0" borderId="19" xfId="0" applyNumberFormat="1" applyFont="1" applyBorder="1" applyAlignment="1">
      <alignment horizontal="center" vertical="center" wrapText="1"/>
    </xf>
    <xf numFmtId="10" fontId="11" fillId="0" borderId="19" xfId="0" applyNumberFormat="1" applyFont="1" applyBorder="1" applyAlignment="1">
      <alignment horizontal="center" wrapText="1"/>
    </xf>
    <xf numFmtId="10" fontId="4" fillId="0" borderId="19" xfId="0" applyNumberFormat="1" applyFont="1" applyBorder="1" applyAlignment="1">
      <alignment horizontal="right" vertical="center"/>
    </xf>
    <xf numFmtId="49" fontId="11" fillId="0" borderId="19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" fontId="11" fillId="38" borderId="19" xfId="0" applyNumberFormat="1" applyFont="1" applyFill="1" applyBorder="1" applyAlignment="1">
      <alignment horizontal="right"/>
    </xf>
    <xf numFmtId="4" fontId="24" fillId="38" borderId="19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right" vertical="center"/>
    </xf>
    <xf numFmtId="4" fontId="3" fillId="0" borderId="19" xfId="0" applyNumberFormat="1" applyFont="1" applyFill="1" applyBorder="1" applyAlignment="1">
      <alignment horizontal="right"/>
    </xf>
    <xf numFmtId="4" fontId="11" fillId="38" borderId="19" xfId="0" applyNumberFormat="1" applyFont="1" applyFill="1" applyBorder="1" applyAlignment="1">
      <alignment horizontal="right" vertical="center" wrapText="1"/>
    </xf>
    <xf numFmtId="0" fontId="0" fillId="46" borderId="36" xfId="0" applyFill="1" applyBorder="1" applyAlignment="1">
      <alignment horizontal="center" vertical="center"/>
    </xf>
    <xf numFmtId="4" fontId="15" fillId="38" borderId="19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right" vertical="center"/>
    </xf>
    <xf numFmtId="4" fontId="11" fillId="0" borderId="19" xfId="0" applyNumberFormat="1" applyFont="1" applyFill="1" applyBorder="1" applyAlignment="1">
      <alignment/>
    </xf>
    <xf numFmtId="4" fontId="11" fillId="0" borderId="19" xfId="0" applyNumberFormat="1" applyFont="1" applyFill="1" applyBorder="1" applyAlignment="1">
      <alignment horizontal="center"/>
    </xf>
    <xf numFmtId="4" fontId="4" fillId="0" borderId="19" xfId="0" applyNumberFormat="1" applyFont="1" applyBorder="1" applyAlignment="1">
      <alignment horizontal="right" vertical="center"/>
    </xf>
    <xf numFmtId="3" fontId="11" fillId="0" borderId="19" xfId="0" applyNumberFormat="1" applyFont="1" applyBorder="1" applyAlignment="1">
      <alignment horizontal="center" vertical="center" wrapText="1"/>
    </xf>
    <xf numFmtId="3" fontId="11" fillId="38" borderId="19" xfId="0" applyNumberFormat="1" applyFont="1" applyFill="1" applyBorder="1" applyAlignment="1">
      <alignment horizontal="center" vertical="center" wrapText="1"/>
    </xf>
    <xf numFmtId="3" fontId="31" fillId="38" borderId="19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177" fontId="12" fillId="0" borderId="0" xfId="0" applyNumberFormat="1" applyFont="1" applyAlignment="1">
      <alignment/>
    </xf>
    <xf numFmtId="0" fontId="12" fillId="0" borderId="0" xfId="0" applyFont="1" applyAlignment="1">
      <alignment vertical="center"/>
    </xf>
    <xf numFmtId="177" fontId="12" fillId="0" borderId="0" xfId="0" applyNumberFormat="1" applyFont="1" applyAlignment="1">
      <alignment vertical="center"/>
    </xf>
    <xf numFmtId="4" fontId="15" fillId="15" borderId="19" xfId="0" applyNumberFormat="1" applyFont="1" applyFill="1" applyBorder="1" applyAlignment="1">
      <alignment vertical="center"/>
    </xf>
    <xf numFmtId="4" fontId="3" fillId="15" borderId="19" xfId="0" applyNumberFormat="1" applyFont="1" applyFill="1" applyBorder="1" applyAlignment="1">
      <alignment horizontal="right" vertical="center"/>
    </xf>
    <xf numFmtId="0" fontId="3" fillId="38" borderId="19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/>
    </xf>
    <xf numFmtId="4" fontId="11" fillId="4" borderId="19" xfId="0" applyNumberFormat="1" applyFont="1" applyFill="1" applyBorder="1" applyAlignment="1">
      <alignment horizontal="right" vertical="center"/>
    </xf>
    <xf numFmtId="4" fontId="11" fillId="0" borderId="19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 vertical="center" wrapText="1"/>
    </xf>
    <xf numFmtId="177" fontId="4" fillId="0" borderId="0" xfId="0" applyNumberFormat="1" applyFont="1" applyBorder="1" applyAlignment="1">
      <alignment horizontal="left"/>
    </xf>
    <xf numFmtId="177" fontId="4" fillId="42" borderId="0" xfId="0" applyNumberFormat="1" applyFont="1" applyFill="1" applyBorder="1" applyAlignment="1">
      <alignment horizontal="left"/>
    </xf>
    <xf numFmtId="3" fontId="11" fillId="15" borderId="19" xfId="0" applyNumberFormat="1" applyFont="1" applyFill="1" applyBorder="1" applyAlignment="1">
      <alignment horizontal="center" vertical="center" wrapText="1"/>
    </xf>
    <xf numFmtId="3" fontId="11" fillId="0" borderId="19" xfId="0" applyNumberFormat="1" applyFont="1" applyFill="1" applyBorder="1" applyAlignment="1">
      <alignment horizontal="center" vertical="center" wrapText="1"/>
    </xf>
    <xf numFmtId="0" fontId="4" fillId="38" borderId="19" xfId="0" applyFont="1" applyFill="1" applyBorder="1" applyAlignment="1">
      <alignment horizontal="right" vertical="center" wrapText="1"/>
    </xf>
    <xf numFmtId="1" fontId="11" fillId="0" borderId="19" xfId="0" applyNumberFormat="1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1" fontId="11" fillId="0" borderId="19" xfId="0" applyNumberFormat="1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38" borderId="19" xfId="0" applyFont="1" applyFill="1" applyBorder="1" applyAlignment="1">
      <alignment horizontal="center" vertical="center" wrapText="1"/>
    </xf>
    <xf numFmtId="0" fontId="11" fillId="38" borderId="19" xfId="0" applyNumberFormat="1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1" fillId="38" borderId="11" xfId="0" applyFont="1" applyFill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15" fillId="38" borderId="19" xfId="0" applyFont="1" applyFill="1" applyBorder="1" applyAlignment="1">
      <alignment horizontal="left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1" fontId="4" fillId="38" borderId="19" xfId="0" applyNumberFormat="1" applyFont="1" applyFill="1" applyBorder="1" applyAlignment="1">
      <alignment horizontal="center" vertical="center" wrapText="1"/>
    </xf>
    <xf numFmtId="0" fontId="11" fillId="46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justify" vertical="center" wrapText="1"/>
    </xf>
    <xf numFmtId="0" fontId="11" fillId="46" borderId="19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left" wrapText="1"/>
    </xf>
    <xf numFmtId="0" fontId="15" fillId="46" borderId="19" xfId="0" applyFont="1" applyFill="1" applyBorder="1" applyAlignment="1">
      <alignment horizontal="left" wrapText="1"/>
    </xf>
    <xf numFmtId="0" fontId="11" fillId="0" borderId="0" xfId="0" applyFont="1" applyBorder="1" applyAlignment="1">
      <alignment horizontal="center" vertical="center" wrapText="1"/>
    </xf>
    <xf numFmtId="182" fontId="4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182" fontId="3" fillId="0" borderId="19" xfId="0" applyNumberFormat="1" applyFont="1" applyFill="1" applyBorder="1" applyAlignment="1">
      <alignment horizontal="right" vertical="center" wrapText="1"/>
    </xf>
    <xf numFmtId="182" fontId="17" fillId="0" borderId="19" xfId="0" applyNumberFormat="1" applyFont="1" applyFill="1" applyBorder="1" applyAlignment="1" applyProtection="1">
      <alignment horizontal="right" vertical="center"/>
      <protection locked="0"/>
    </xf>
    <xf numFmtId="14" fontId="18" fillId="0" borderId="19" xfId="0" applyNumberFormat="1" applyFont="1" applyFill="1" applyBorder="1" applyAlignment="1">
      <alignment horizontal="right" vertical="center" wrapText="1"/>
    </xf>
    <xf numFmtId="14" fontId="19" fillId="0" borderId="19" xfId="0" applyNumberFormat="1" applyFont="1" applyFill="1" applyBorder="1" applyAlignment="1">
      <alignment horizontal="right" vertical="center" wrapText="1"/>
    </xf>
    <xf numFmtId="0" fontId="4" fillId="0" borderId="19" xfId="0" applyFont="1" applyBorder="1" applyAlignment="1">
      <alignment horizontal="left" vertical="center" wrapText="1"/>
    </xf>
    <xf numFmtId="4" fontId="17" fillId="0" borderId="19" xfId="0" applyNumberFormat="1" applyFont="1" applyFill="1" applyBorder="1" applyAlignment="1">
      <alignment horizontal="right" vertical="center" wrapText="1"/>
    </xf>
    <xf numFmtId="4" fontId="17" fillId="0" borderId="19" xfId="0" applyNumberFormat="1" applyFont="1" applyFill="1" applyBorder="1" applyAlignment="1">
      <alignment horizontal="right" vertical="center"/>
    </xf>
    <xf numFmtId="0" fontId="4" fillId="0" borderId="19" xfId="0" applyFont="1" applyBorder="1" applyAlignment="1">
      <alignment horizontal="left" vertical="center"/>
    </xf>
    <xf numFmtId="4" fontId="4" fillId="0" borderId="19" xfId="0" applyNumberFormat="1" applyFont="1" applyFill="1" applyBorder="1" applyAlignment="1">
      <alignment horizontal="righ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11" fillId="46" borderId="19" xfId="0" applyFont="1" applyFill="1" applyBorder="1" applyAlignment="1">
      <alignment horizontal="left" wrapText="1"/>
    </xf>
    <xf numFmtId="0" fontId="21" fillId="0" borderId="19" xfId="0" applyFont="1" applyFill="1" applyBorder="1" applyAlignment="1">
      <alignment vertical="center" wrapText="1"/>
    </xf>
    <xf numFmtId="0" fontId="15" fillId="38" borderId="19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justify" vertical="center" wrapText="1"/>
    </xf>
    <xf numFmtId="0" fontId="11" fillId="38" borderId="19" xfId="0" applyFont="1" applyFill="1" applyBorder="1" applyAlignment="1">
      <alignment horizontal="right" vertical="center" wrapText="1"/>
    </xf>
    <xf numFmtId="0" fontId="11" fillId="46" borderId="19" xfId="0" applyFont="1" applyFill="1" applyBorder="1" applyAlignment="1">
      <alignment horizontal="righ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left" vertical="center" wrapText="1"/>
    </xf>
    <xf numFmtId="0" fontId="15" fillId="15" borderId="11" xfId="0" applyFont="1" applyFill="1" applyBorder="1" applyAlignment="1">
      <alignment horizontal="justify" vertical="center" wrapText="1"/>
    </xf>
    <xf numFmtId="0" fontId="33" fillId="15" borderId="35" xfId="0" applyFont="1" applyFill="1" applyBorder="1" applyAlignment="1">
      <alignment horizontal="justify" vertical="center" wrapText="1"/>
    </xf>
    <xf numFmtId="0" fontId="33" fillId="15" borderId="36" xfId="0" applyFont="1" applyFill="1" applyBorder="1" applyAlignment="1">
      <alignment horizontal="justify" vertical="center" wrapText="1"/>
    </xf>
    <xf numFmtId="0" fontId="11" fillId="43" borderId="11" xfId="0" applyFont="1" applyFill="1" applyBorder="1" applyAlignment="1">
      <alignment horizontal="center" vertical="center" wrapText="1"/>
    </xf>
    <xf numFmtId="0" fontId="0" fillId="43" borderId="35" xfId="0" applyFill="1" applyBorder="1" applyAlignment="1">
      <alignment vertical="center"/>
    </xf>
    <xf numFmtId="0" fontId="0" fillId="43" borderId="36" xfId="0" applyFill="1" applyBorder="1" applyAlignment="1">
      <alignment vertical="center"/>
    </xf>
    <xf numFmtId="0" fontId="22" fillId="38" borderId="19" xfId="0" applyFont="1" applyFill="1" applyBorder="1" applyAlignment="1">
      <alignment horizontal="right" vertical="center" wrapText="1"/>
    </xf>
    <xf numFmtId="0" fontId="11" fillId="43" borderId="11" xfId="0" applyFont="1" applyFill="1" applyBorder="1" applyAlignment="1">
      <alignment horizontal="right" vertical="center" wrapText="1"/>
    </xf>
    <xf numFmtId="0" fontId="0" fillId="43" borderId="35" xfId="0" applyFill="1" applyBorder="1" applyAlignment="1">
      <alignment horizontal="right" vertical="center" wrapText="1"/>
    </xf>
    <xf numFmtId="0" fontId="0" fillId="43" borderId="36" xfId="0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justify" vertical="center" wrapText="1"/>
    </xf>
    <xf numFmtId="0" fontId="3" fillId="46" borderId="19" xfId="0" applyFont="1" applyFill="1" applyBorder="1" applyAlignment="1">
      <alignment horizontal="right" vertical="center" wrapText="1"/>
    </xf>
    <xf numFmtId="0" fontId="23" fillId="0" borderId="19" xfId="0" applyFont="1" applyFill="1" applyBorder="1" applyAlignment="1">
      <alignment horizontal="left" vertical="center"/>
    </xf>
    <xf numFmtId="0" fontId="24" fillId="38" borderId="19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3" fillId="15" borderId="19" xfId="0" applyFont="1" applyFill="1" applyBorder="1" applyAlignment="1">
      <alignment horizontal="right" vertical="center"/>
    </xf>
    <xf numFmtId="0" fontId="23" fillId="46" borderId="19" xfId="0" applyFont="1" applyFill="1" applyBorder="1" applyAlignment="1">
      <alignment horizontal="right" vertical="center"/>
    </xf>
    <xf numFmtId="0" fontId="20" fillId="46" borderId="19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justify" vertical="center" wrapText="1"/>
    </xf>
    <xf numFmtId="0" fontId="24" fillId="38" borderId="19" xfId="0" applyFont="1" applyFill="1" applyBorder="1" applyAlignment="1">
      <alignment horizontal="center" vertical="center" wrapText="1"/>
    </xf>
    <xf numFmtId="0" fontId="11" fillId="38" borderId="19" xfId="0" applyFont="1" applyFill="1" applyBorder="1" applyAlignment="1">
      <alignment horizontal="right" vertical="center"/>
    </xf>
    <xf numFmtId="0" fontId="24" fillId="0" borderId="19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35" xfId="0" applyFont="1" applyBorder="1" applyAlignment="1">
      <alignment horizontal="left" vertical="center" wrapText="1"/>
    </xf>
    <xf numFmtId="0" fontId="29" fillId="0" borderId="3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/>
    </xf>
    <xf numFmtId="0" fontId="11" fillId="38" borderId="11" xfId="0" applyFont="1" applyFill="1" applyBorder="1" applyAlignment="1">
      <alignment horizontal="right" vertical="center"/>
    </xf>
    <xf numFmtId="0" fontId="3" fillId="46" borderId="19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38" borderId="19" xfId="0" applyFont="1" applyFill="1" applyBorder="1" applyAlignment="1">
      <alignment horizontal="right" vertical="center" wrapText="1"/>
    </xf>
    <xf numFmtId="0" fontId="34" fillId="46" borderId="19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left" vertical="center"/>
    </xf>
    <xf numFmtId="0" fontId="15" fillId="38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justify" vertical="center" wrapText="1"/>
    </xf>
    <xf numFmtId="0" fontId="11" fillId="0" borderId="19" xfId="0" applyFont="1" applyFill="1" applyBorder="1" applyAlignment="1">
      <alignment horizontal="left" vertical="center"/>
    </xf>
    <xf numFmtId="0" fontId="11" fillId="4" borderId="19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justify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7" fillId="0" borderId="19" xfId="0" applyFont="1" applyFill="1" applyBorder="1" applyAlignment="1">
      <alignment horizontal="justify" vertical="center" wrapText="1"/>
    </xf>
    <xf numFmtId="0" fontId="35" fillId="46" borderId="19" xfId="0" applyFont="1" applyFill="1" applyBorder="1" applyAlignment="1">
      <alignment horizontal="justify" vertical="center" wrapText="1"/>
    </xf>
    <xf numFmtId="0" fontId="15" fillId="0" borderId="19" xfId="0" applyFont="1" applyFill="1" applyBorder="1" applyAlignment="1">
      <alignment horizontal="left" vertical="center" wrapText="1"/>
    </xf>
    <xf numFmtId="0" fontId="28" fillId="0" borderId="19" xfId="0" applyFont="1" applyBorder="1" applyAlignment="1">
      <alignment horizontal="left" vertical="center"/>
    </xf>
    <xf numFmtId="0" fontId="3" fillId="46" borderId="19" xfId="0" applyFont="1" applyFill="1" applyBorder="1" applyAlignment="1">
      <alignment horizontal="right" vertical="center"/>
    </xf>
    <xf numFmtId="0" fontId="24" fillId="38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right" vertical="center"/>
    </xf>
    <xf numFmtId="0" fontId="3" fillId="38" borderId="19" xfId="0" applyFont="1" applyFill="1" applyBorder="1" applyAlignment="1">
      <alignment horizontal="right" vertical="center"/>
    </xf>
    <xf numFmtId="0" fontId="20" fillId="38" borderId="19" xfId="0" applyFont="1" applyFill="1" applyBorder="1" applyAlignment="1">
      <alignment horizontal="left" vertical="center" wrapText="1"/>
    </xf>
    <xf numFmtId="0" fontId="11" fillId="46" borderId="19" xfId="0" applyFont="1" applyFill="1" applyBorder="1" applyAlignment="1">
      <alignment horizontal="right" vertical="center"/>
    </xf>
    <xf numFmtId="0" fontId="11" fillId="0" borderId="31" xfId="0" applyFont="1" applyFill="1" applyBorder="1" applyAlignment="1">
      <alignment horizontal="left" vertical="center" wrapText="1"/>
    </xf>
    <xf numFmtId="0" fontId="22" fillId="46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justify" vertical="center" wrapText="1"/>
    </xf>
    <xf numFmtId="0" fontId="15" fillId="0" borderId="19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37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center" vertical="center"/>
    </xf>
    <xf numFmtId="0" fontId="8" fillId="46" borderId="11" xfId="0" applyFont="1" applyFill="1" applyBorder="1" applyAlignment="1">
      <alignment vertical="center"/>
    </xf>
    <xf numFmtId="0" fontId="12" fillId="0" borderId="19" xfId="0" applyFont="1" applyFill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49" fontId="11" fillId="38" borderId="11" xfId="0" applyNumberFormat="1" applyFont="1" applyFill="1" applyBorder="1" applyAlignment="1">
      <alignment horizontal="right" vertical="center" wrapText="1"/>
    </xf>
    <xf numFmtId="49" fontId="36" fillId="0" borderId="19" xfId="0" applyNumberFormat="1" applyFont="1" applyFill="1" applyBorder="1" applyAlignment="1">
      <alignment horizontal="justify" vertical="center" wrapText="1"/>
    </xf>
    <xf numFmtId="49" fontId="11" fillId="46" borderId="19" xfId="0" applyNumberFormat="1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4" fontId="11" fillId="0" borderId="19" xfId="0" applyNumberFormat="1" applyFont="1" applyBorder="1" applyAlignment="1">
      <alignment horizontal="center" vertical="center" wrapText="1"/>
    </xf>
    <xf numFmtId="0" fontId="11" fillId="15" borderId="19" xfId="0" applyFont="1" applyFill="1" applyBorder="1" applyAlignment="1">
      <alignment horizontal="justify" vertical="center" wrapText="1"/>
    </xf>
    <xf numFmtId="4" fontId="11" fillId="15" borderId="19" xfId="0" applyNumberFormat="1" applyFont="1" applyFill="1" applyBorder="1" applyAlignment="1">
      <alignment horizontal="center" vertical="center" wrapText="1"/>
    </xf>
    <xf numFmtId="4" fontId="11" fillId="0" borderId="36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4" fontId="11" fillId="0" borderId="36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wrapText="1"/>
    </xf>
    <xf numFmtId="0" fontId="21" fillId="38" borderId="19" xfId="0" applyFont="1" applyFill="1" applyBorder="1" applyAlignment="1">
      <alignment horizontal="right" vertical="center"/>
    </xf>
    <xf numFmtId="4" fontId="31" fillId="38" borderId="19" xfId="0" applyNumberFormat="1" applyFont="1" applyFill="1" applyBorder="1" applyAlignment="1">
      <alignment horizontal="center" vertical="center"/>
    </xf>
    <xf numFmtId="0" fontId="11" fillId="46" borderId="39" xfId="0" applyFont="1" applyFill="1" applyBorder="1" applyAlignment="1">
      <alignment horizontal="right" vertical="center"/>
    </xf>
    <xf numFmtId="0" fontId="12" fillId="0" borderId="38" xfId="0" applyFont="1" applyFill="1" applyBorder="1" applyAlignment="1">
      <alignment horizontal="justify" vertical="center" wrapText="1"/>
    </xf>
    <xf numFmtId="0" fontId="11" fillId="46" borderId="19" xfId="0" applyFont="1" applyFill="1" applyBorder="1" applyAlignment="1">
      <alignment horizontal="left"/>
    </xf>
    <xf numFmtId="0" fontId="22" fillId="0" borderId="19" xfId="0" applyFont="1" applyFill="1" applyBorder="1" applyAlignment="1">
      <alignment horizontal="left" vertical="center" wrapText="1"/>
    </xf>
    <xf numFmtId="182" fontId="32" fillId="0" borderId="19" xfId="0" applyNumberFormat="1" applyFont="1" applyFill="1" applyBorder="1" applyAlignment="1">
      <alignment horizontal="center" vertical="center" wrapText="1"/>
    </xf>
    <xf numFmtId="0" fontId="22" fillId="46" borderId="40" xfId="0" applyFont="1" applyFill="1" applyBorder="1" applyAlignment="1">
      <alignment horizontal="center"/>
    </xf>
    <xf numFmtId="0" fontId="22" fillId="0" borderId="19" xfId="0" applyFont="1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22" fillId="46" borderId="35" xfId="0" applyFont="1" applyFill="1" applyBorder="1" applyAlignment="1">
      <alignment horizontal="left" vertical="center" wrapText="1"/>
    </xf>
    <xf numFmtId="0" fontId="22" fillId="0" borderId="19" xfId="0" applyFont="1" applyBorder="1" applyAlignment="1">
      <alignment horizontal="justify" vertical="center" wrapText="1"/>
    </xf>
    <xf numFmtId="182" fontId="32" fillId="0" borderId="19" xfId="0" applyNumberFormat="1" applyFont="1" applyFill="1" applyBorder="1" applyAlignment="1">
      <alignment horizontal="center" vertical="center"/>
    </xf>
    <xf numFmtId="0" fontId="11" fillId="46" borderId="19" xfId="0" applyFont="1" applyFill="1" applyBorder="1" applyAlignment="1">
      <alignment horizontal="justify" vertical="center" wrapText="1"/>
    </xf>
    <xf numFmtId="0" fontId="11" fillId="0" borderId="19" xfId="0" applyFont="1" applyBorder="1" applyAlignment="1">
      <alignment horizontal="justify" vertical="top"/>
    </xf>
    <xf numFmtId="0" fontId="11" fillId="0" borderId="19" xfId="0" applyFont="1" applyBorder="1" applyAlignment="1">
      <alignment horizontal="left"/>
    </xf>
    <xf numFmtId="0" fontId="11" fillId="0" borderId="19" xfId="0" applyFont="1" applyBorder="1" applyAlignment="1">
      <alignment horizontal="center"/>
    </xf>
    <xf numFmtId="0" fontId="11" fillId="0" borderId="31" xfId="0" applyFont="1" applyBorder="1" applyAlignment="1">
      <alignment horizontal="justify" vertical="top"/>
    </xf>
    <xf numFmtId="0" fontId="11" fillId="0" borderId="33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justify" wrapText="1"/>
    </xf>
    <xf numFmtId="0" fontId="11" fillId="46" borderId="19" xfId="0" applyFont="1" applyFill="1" applyBorder="1" applyAlignment="1">
      <alignment horizontal="center"/>
    </xf>
    <xf numFmtId="0" fontId="11" fillId="46" borderId="22" xfId="0" applyFont="1" applyFill="1" applyBorder="1" applyAlignment="1">
      <alignment horizontal="center"/>
    </xf>
    <xf numFmtId="0" fontId="11" fillId="0" borderId="33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/>
    </xf>
    <xf numFmtId="0" fontId="11" fillId="15" borderId="19" xfId="0" applyFont="1" applyFill="1" applyBorder="1" applyAlignment="1">
      <alignment horizontal="left" vertical="center" wrapText="1"/>
    </xf>
    <xf numFmtId="0" fontId="11" fillId="15" borderId="19" xfId="0" applyFont="1" applyFill="1" applyBorder="1" applyAlignment="1">
      <alignment horizontal="center" vertical="center" wrapText="1"/>
    </xf>
    <xf numFmtId="1" fontId="11" fillId="15" borderId="19" xfId="0" applyNumberFormat="1" applyFont="1" applyFill="1" applyBorder="1" applyAlignment="1">
      <alignment horizontal="center" vertical="center" wrapText="1"/>
    </xf>
    <xf numFmtId="0" fontId="11" fillId="46" borderId="41" xfId="0" applyFont="1" applyFill="1" applyBorder="1" applyAlignment="1">
      <alignment horizontal="right" vertical="center"/>
    </xf>
    <xf numFmtId="0" fontId="12" fillId="0" borderId="31" xfId="0" applyFont="1" applyFill="1" applyBorder="1" applyAlignment="1">
      <alignment horizontal="justify" vertical="center" wrapText="1"/>
    </xf>
    <xf numFmtId="0" fontId="11" fillId="46" borderId="31" xfId="0" applyFont="1" applyFill="1" applyBorder="1" applyAlignment="1">
      <alignment horizontal="left"/>
    </xf>
    <xf numFmtId="0" fontId="22" fillId="0" borderId="31" xfId="0" applyFont="1" applyFill="1" applyBorder="1" applyAlignment="1">
      <alignment horizontal="left" vertical="center" wrapText="1"/>
    </xf>
    <xf numFmtId="182" fontId="32" fillId="0" borderId="31" xfId="0" applyNumberFormat="1" applyFont="1" applyFill="1" applyBorder="1" applyAlignment="1">
      <alignment horizontal="center" vertical="center" wrapText="1"/>
    </xf>
    <xf numFmtId="0" fontId="22" fillId="46" borderId="31" xfId="0" applyFont="1" applyFill="1" applyBorder="1" applyAlignment="1">
      <alignment horizontal="center"/>
    </xf>
    <xf numFmtId="0" fontId="22" fillId="0" borderId="31" xfId="0" applyFont="1" applyBorder="1" applyAlignment="1">
      <alignment horizontal="left" vertical="center" wrapText="1"/>
    </xf>
    <xf numFmtId="0" fontId="32" fillId="0" borderId="31" xfId="0" applyFont="1" applyBorder="1" applyAlignment="1">
      <alignment horizontal="center" vertical="center" wrapText="1"/>
    </xf>
    <xf numFmtId="0" fontId="22" fillId="46" borderId="31" xfId="0" applyFont="1" applyFill="1" applyBorder="1" applyAlignment="1">
      <alignment horizontal="left" vertical="center" wrapText="1"/>
    </xf>
    <xf numFmtId="0" fontId="22" fillId="0" borderId="31" xfId="0" applyFont="1" applyBorder="1" applyAlignment="1">
      <alignment horizontal="justify" vertical="center" wrapText="1"/>
    </xf>
    <xf numFmtId="182" fontId="32" fillId="0" borderId="31" xfId="0" applyNumberFormat="1" applyFont="1" applyFill="1" applyBorder="1" applyAlignment="1">
      <alignment horizontal="center" vertical="center"/>
    </xf>
    <xf numFmtId="0" fontId="11" fillId="46" borderId="31" xfId="0" applyFont="1" applyFill="1" applyBorder="1" applyAlignment="1">
      <alignment horizontal="justify" vertical="center" wrapText="1"/>
    </xf>
    <xf numFmtId="0" fontId="11" fillId="0" borderId="31" xfId="0" applyFont="1" applyBorder="1" applyAlignment="1">
      <alignment horizontal="left"/>
    </xf>
    <xf numFmtId="0" fontId="11" fillId="0" borderId="31" xfId="0" applyFont="1" applyBorder="1" applyAlignment="1">
      <alignment horizontal="center"/>
    </xf>
    <xf numFmtId="0" fontId="11" fillId="0" borderId="31" xfId="0" applyFont="1" applyBorder="1" applyAlignment="1">
      <alignment horizontal="justify" wrapText="1"/>
    </xf>
    <xf numFmtId="0" fontId="11" fillId="0" borderId="11" xfId="0" applyFont="1" applyBorder="1" applyAlignment="1">
      <alignment horizontal="justify" vertical="top"/>
    </xf>
    <xf numFmtId="0" fontId="11" fillId="0" borderId="3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0" fontId="11" fillId="46" borderId="33" xfId="0" applyFont="1" applyFill="1" applyBorder="1" applyAlignment="1">
      <alignment horizontal="center"/>
    </xf>
    <xf numFmtId="0" fontId="11" fillId="38" borderId="19" xfId="0" applyFont="1" applyFill="1" applyBorder="1" applyAlignment="1">
      <alignment horizontal="left" vertical="center" wrapText="1"/>
    </xf>
    <xf numFmtId="1" fontId="11" fillId="38" borderId="19" xfId="0" applyNumberFormat="1" applyFont="1" applyFill="1" applyBorder="1" applyAlignment="1">
      <alignment horizontal="center" vertical="center" wrapText="1"/>
    </xf>
    <xf numFmtId="0" fontId="15" fillId="38" borderId="19" xfId="0" applyFont="1" applyFill="1" applyBorder="1" applyAlignment="1">
      <alignment horizontal="right" vertical="center" wrapText="1"/>
    </xf>
    <xf numFmtId="0" fontId="15" fillId="38" borderId="19" xfId="0" applyFont="1" applyFill="1" applyBorder="1" applyAlignment="1">
      <alignment horizontal="justify" vertical="center" wrapText="1"/>
    </xf>
    <xf numFmtId="0" fontId="25" fillId="46" borderId="19" xfId="0" applyFont="1" applyFill="1" applyBorder="1" applyAlignment="1">
      <alignment horizontal="left" vertical="center" wrapText="1"/>
    </xf>
    <xf numFmtId="0" fontId="26" fillId="46" borderId="19" xfId="0" applyFont="1" applyFill="1" applyBorder="1" applyAlignment="1">
      <alignment horizontal="center" vertical="center" wrapText="1"/>
    </xf>
    <xf numFmtId="0" fontId="25" fillId="46" borderId="19" xfId="0" applyFont="1" applyFill="1" applyBorder="1" applyAlignment="1">
      <alignment horizontal="justify" vertical="center" wrapText="1"/>
    </xf>
    <xf numFmtId="0" fontId="12" fillId="46" borderId="19" xfId="0" applyFont="1" applyFill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49" fontId="30" fillId="0" borderId="19" xfId="0" applyNumberFormat="1" applyFont="1" applyFill="1" applyBorder="1" applyAlignment="1">
      <alignment horizontal="justify" vertical="center" wrapText="1"/>
    </xf>
    <xf numFmtId="0" fontId="11" fillId="38" borderId="19" xfId="0" applyFont="1" applyFill="1" applyBorder="1" applyAlignment="1">
      <alignment horizontal="justify" vertical="center" wrapText="1"/>
    </xf>
    <xf numFmtId="4" fontId="11" fillId="38" borderId="36" xfId="0" applyNumberFormat="1" applyFont="1" applyFill="1" applyBorder="1" applyAlignment="1">
      <alignment horizontal="center" vertical="center" wrapText="1"/>
    </xf>
    <xf numFmtId="4" fontId="11" fillId="38" borderId="19" xfId="0" applyNumberFormat="1" applyFont="1" applyFill="1" applyBorder="1" applyAlignment="1">
      <alignment horizontal="center" vertical="center" wrapText="1"/>
    </xf>
    <xf numFmtId="0" fontId="18" fillId="0" borderId="31" xfId="0" applyFont="1" applyBorder="1" applyAlignment="1">
      <alignment horizontal="center"/>
    </xf>
    <xf numFmtId="0" fontId="11" fillId="0" borderId="33" xfId="0" applyFont="1" applyBorder="1" applyAlignment="1">
      <alignment horizontal="justify" wrapText="1"/>
    </xf>
    <xf numFmtId="0" fontId="11" fillId="46" borderId="31" xfId="0" applyFont="1" applyFill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14" fontId="4" fillId="0" borderId="11" xfId="0" applyNumberFormat="1" applyFont="1" applyBorder="1" applyAlignment="1">
      <alignment horizontal="center" vertical="center" wrapText="1"/>
    </xf>
    <xf numFmtId="14" fontId="4" fillId="0" borderId="36" xfId="0" applyNumberFormat="1" applyFont="1" applyBorder="1" applyAlignment="1">
      <alignment horizontal="center" vertical="center" wrapText="1"/>
    </xf>
    <xf numFmtId="0" fontId="3" fillId="41" borderId="42" xfId="0" applyFont="1" applyFill="1" applyBorder="1" applyAlignment="1">
      <alignment horizontal="center" wrapText="1"/>
    </xf>
    <xf numFmtId="0" fontId="3" fillId="41" borderId="43" xfId="0" applyFont="1" applyFill="1" applyBorder="1" applyAlignment="1">
      <alignment horizontal="center" wrapText="1"/>
    </xf>
    <xf numFmtId="0" fontId="3" fillId="41" borderId="44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3" fillId="0" borderId="40" xfId="0" applyFont="1" applyBorder="1" applyAlignment="1">
      <alignment horizontal="center" vertical="center" wrapText="1"/>
    </xf>
    <xf numFmtId="0" fontId="4" fillId="43" borderId="11" xfId="0" applyFont="1" applyFill="1" applyBorder="1" applyAlignment="1">
      <alignment horizontal="center" vertical="center" wrapText="1"/>
    </xf>
    <xf numFmtId="0" fontId="4" fillId="43" borderId="35" xfId="0" applyFont="1" applyFill="1" applyBorder="1" applyAlignment="1">
      <alignment horizontal="center" vertical="center" wrapText="1"/>
    </xf>
    <xf numFmtId="0" fontId="4" fillId="43" borderId="45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41" borderId="48" xfId="0" applyFont="1" applyFill="1" applyBorder="1" applyAlignment="1">
      <alignment horizontal="center" vertical="center" wrapText="1"/>
    </xf>
    <xf numFmtId="0" fontId="3" fillId="41" borderId="32" xfId="0" applyFont="1" applyFill="1" applyBorder="1" applyAlignment="1">
      <alignment horizontal="center" vertical="center" wrapText="1"/>
    </xf>
    <xf numFmtId="0" fontId="3" fillId="41" borderId="49" xfId="0" applyFont="1" applyFill="1" applyBorder="1" applyAlignment="1">
      <alignment horizontal="center" vertical="center" wrapText="1"/>
    </xf>
    <xf numFmtId="0" fontId="3" fillId="41" borderId="50" xfId="0" applyFont="1" applyFill="1" applyBorder="1" applyAlignment="1">
      <alignment horizontal="center" vertical="center" wrapText="1"/>
    </xf>
    <xf numFmtId="0" fontId="3" fillId="41" borderId="51" xfId="0" applyFont="1" applyFill="1" applyBorder="1" applyAlignment="1">
      <alignment horizontal="center" vertical="center" wrapText="1"/>
    </xf>
    <xf numFmtId="0" fontId="3" fillId="41" borderId="52" xfId="0" applyFont="1" applyFill="1" applyBorder="1" applyAlignment="1">
      <alignment horizontal="center" vertical="center" wrapText="1"/>
    </xf>
  </cellXfs>
  <cellStyles count="77">
    <cellStyle name="Normal" xfId="0"/>
    <cellStyle name="20% - Ênfase 1" xfId="15"/>
    <cellStyle name="20% - Ênfase 2" xfId="16"/>
    <cellStyle name="20% - Ênfase 3" xfId="17"/>
    <cellStyle name="20% - Ênfase 4" xfId="18"/>
    <cellStyle name="20% - Ênfase 5" xfId="19"/>
    <cellStyle name="20% - Ênfase 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Ênfase 1" xfId="27"/>
    <cellStyle name="40% - Ênfase 2" xfId="28"/>
    <cellStyle name="40% - Ênfase 3" xfId="29"/>
    <cellStyle name="40% - Ênfase 4" xfId="30"/>
    <cellStyle name="40% - Ênfase 5" xfId="31"/>
    <cellStyle name="40% - Ênfase 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Ênfase 1" xfId="39"/>
    <cellStyle name="60% - Ênfase 2" xfId="40"/>
    <cellStyle name="60% - Ênfase 3" xfId="41"/>
    <cellStyle name="60% - Ênfase 4" xfId="42"/>
    <cellStyle name="60% - Ênfase 5" xfId="43"/>
    <cellStyle name="60% - Ênfase 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Bom" xfId="51"/>
    <cellStyle name="Cálculo" xfId="52"/>
    <cellStyle name="Célula de Verificação" xfId="53"/>
    <cellStyle name="Célula Vinculada" xfId="54"/>
    <cellStyle name="Ênfase 1" xfId="55"/>
    <cellStyle name="Ênfase 2" xfId="56"/>
    <cellStyle name="Ênfase 3" xfId="57"/>
    <cellStyle name="Ênfase 4" xfId="58"/>
    <cellStyle name="Ênfase 5" xfId="59"/>
    <cellStyle name="Ênfase 6" xfId="60"/>
    <cellStyle name="Ênfase1" xfId="61"/>
    <cellStyle name="Ênfase2" xfId="62"/>
    <cellStyle name="Ênfase3" xfId="63"/>
    <cellStyle name="Ênfase4" xfId="64"/>
    <cellStyle name="Ênfase5" xfId="65"/>
    <cellStyle name="Ênfase6" xfId="66"/>
    <cellStyle name="Entrada" xfId="67"/>
    <cellStyle name="Hyperlink" xfId="68"/>
    <cellStyle name="Followed Hyperlink" xfId="69"/>
    <cellStyle name="Incorreto" xfId="70"/>
    <cellStyle name="Currency" xfId="71"/>
    <cellStyle name="Currency [0]" xfId="72"/>
    <cellStyle name="Neutra" xfId="73"/>
    <cellStyle name="Neutro" xfId="74"/>
    <cellStyle name="Nota" xfId="75"/>
    <cellStyle name="Observação" xfId="76"/>
    <cellStyle name="Percent" xfId="77"/>
    <cellStyle name="Ruim" xfId="78"/>
    <cellStyle name="Saída" xfId="79"/>
    <cellStyle name="Comma" xfId="80"/>
    <cellStyle name="Comma [0]" xfId="81"/>
    <cellStyle name="Texto de Aviso" xfId="82"/>
    <cellStyle name="Texto Explicativo" xfId="83"/>
    <cellStyle name="Título" xfId="84"/>
    <cellStyle name="Título 1" xfId="85"/>
    <cellStyle name="Título 2" xfId="86"/>
    <cellStyle name="Título 3" xfId="87"/>
    <cellStyle name="Título 4" xfId="88"/>
    <cellStyle name="Título 5" xfId="89"/>
    <cellStyle name="Total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300DC"/>
      <rgbColor rgb="00009900"/>
      <rgbColor rgb="00800080"/>
      <rgbColor rgb="00006B6B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2323DC"/>
      <rgbColor rgb="00FF00FF"/>
      <rgbColor rgb="00FFFF00"/>
      <rgbColor rgb="0000FFFF"/>
      <rgbColor rgb="006600FF"/>
      <rgbColor rgb="00800000"/>
      <rgbColor rgb="00009933"/>
      <rgbColor rgb="000000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33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33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indivigilantesdosul.org.br/convencoes-coletiva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23"/>
  <sheetViews>
    <sheetView tabSelected="1" view="pageBreakPreview" zoomScaleSheetLayoutView="100" workbookViewId="0" topLeftCell="A213">
      <selection activeCell="A208" sqref="A208:I208"/>
    </sheetView>
  </sheetViews>
  <sheetFormatPr defaultColWidth="9.140625" defaultRowHeight="12.75"/>
  <cols>
    <col min="1" max="1" width="15.28125" style="101" customWidth="1"/>
    <col min="2" max="2" width="11.140625" style="101" customWidth="1"/>
    <col min="3" max="3" width="13.28125" style="101" customWidth="1"/>
    <col min="4" max="4" width="10.140625" style="101" customWidth="1"/>
    <col min="5" max="5" width="12.421875" style="101" customWidth="1"/>
    <col min="6" max="6" width="11.28125" style="101" customWidth="1"/>
    <col min="7" max="7" width="12.28125" style="101" customWidth="1"/>
    <col min="8" max="8" width="11.28125" style="101" customWidth="1"/>
    <col min="9" max="9" width="14.57421875" style="102" customWidth="1"/>
    <col min="10" max="10" width="10.7109375" style="101" customWidth="1"/>
    <col min="11" max="11" width="11.140625" style="101" customWidth="1"/>
    <col min="12" max="12" width="7.421875" style="101" customWidth="1"/>
    <col min="13" max="13" width="6.57421875" style="101" customWidth="1"/>
    <col min="14" max="15" width="9.28125" style="101" customWidth="1"/>
    <col min="16" max="16384" width="9.140625" style="101" customWidth="1"/>
  </cols>
  <sheetData>
    <row r="2" spans="1:9" ht="32.25" customHeight="1">
      <c r="A2" s="212" t="s">
        <v>0</v>
      </c>
      <c r="B2" s="212"/>
      <c r="C2" s="212"/>
      <c r="D2" s="212"/>
      <c r="E2" s="212"/>
      <c r="F2" s="212"/>
      <c r="G2" s="212"/>
      <c r="H2" s="212"/>
      <c r="I2" s="212"/>
    </row>
    <row r="3" spans="1:9" ht="61.5" customHeight="1">
      <c r="A3" s="213" t="s">
        <v>1</v>
      </c>
      <c r="B3" s="213"/>
      <c r="C3" s="213"/>
      <c r="D3" s="213"/>
      <c r="E3" s="213"/>
      <c r="F3" s="213"/>
      <c r="G3" s="213"/>
      <c r="H3" s="213"/>
      <c r="I3" s="213"/>
    </row>
    <row r="4" spans="1:9" ht="15.75" customHeight="1">
      <c r="A4" s="214" t="s">
        <v>2</v>
      </c>
      <c r="B4" s="214"/>
      <c r="C4" s="214"/>
      <c r="D4" s="214"/>
      <c r="E4" s="214"/>
      <c r="F4" s="215" t="s">
        <v>3</v>
      </c>
      <c r="G4" s="215"/>
      <c r="H4" s="215"/>
      <c r="I4" s="215"/>
    </row>
    <row r="5" spans="1:9" ht="15.75" customHeight="1">
      <c r="A5" s="216" t="s">
        <v>4</v>
      </c>
      <c r="B5" s="216"/>
      <c r="C5" s="216"/>
      <c r="D5" s="216"/>
      <c r="E5" s="216"/>
      <c r="F5" s="217" t="s">
        <v>5</v>
      </c>
      <c r="G5" s="217"/>
      <c r="H5" s="217"/>
      <c r="I5" s="217"/>
    </row>
    <row r="6" spans="1:9" ht="14.25" customHeight="1">
      <c r="A6" s="216" t="s">
        <v>6</v>
      </c>
      <c r="B6" s="216"/>
      <c r="C6" s="216"/>
      <c r="D6" s="216"/>
      <c r="E6" s="216"/>
      <c r="F6" s="216"/>
      <c r="G6" s="216"/>
      <c r="H6" s="216"/>
      <c r="I6" s="216"/>
    </row>
    <row r="7" spans="1:9" ht="20.25" customHeight="1">
      <c r="A7" s="218" t="s">
        <v>7</v>
      </c>
      <c r="B7" s="218"/>
      <c r="C7" s="218"/>
      <c r="D7" s="218"/>
      <c r="E7" s="218"/>
      <c r="F7" s="218"/>
      <c r="G7" s="218"/>
      <c r="H7" s="218"/>
      <c r="I7" s="218"/>
    </row>
    <row r="8" spans="1:9" ht="15.75" customHeight="1">
      <c r="A8" s="103" t="s">
        <v>8</v>
      </c>
      <c r="B8" s="216" t="s">
        <v>9</v>
      </c>
      <c r="C8" s="216"/>
      <c r="D8" s="216"/>
      <c r="E8" s="216"/>
      <c r="F8" s="216"/>
      <c r="G8" s="216"/>
      <c r="H8" s="219" t="s">
        <v>10</v>
      </c>
      <c r="I8" s="219"/>
    </row>
    <row r="9" spans="1:9" ht="15.75" customHeight="1">
      <c r="A9" s="103" t="s">
        <v>11</v>
      </c>
      <c r="B9" s="216" t="s">
        <v>12</v>
      </c>
      <c r="C9" s="216"/>
      <c r="D9" s="216"/>
      <c r="E9" s="216"/>
      <c r="F9" s="216"/>
      <c r="G9" s="216"/>
      <c r="H9" s="217"/>
      <c r="I9" s="217"/>
    </row>
    <row r="10" spans="1:9" ht="19.5" customHeight="1">
      <c r="A10" s="103" t="s">
        <v>13</v>
      </c>
      <c r="B10" s="216" t="s">
        <v>14</v>
      </c>
      <c r="C10" s="216"/>
      <c r="D10" s="216"/>
      <c r="E10" s="216"/>
      <c r="F10" s="216"/>
      <c r="G10" s="216"/>
      <c r="H10" s="217"/>
      <c r="I10" s="217"/>
    </row>
    <row r="11" spans="1:11" ht="15.75" customHeight="1">
      <c r="A11" s="103" t="s">
        <v>15</v>
      </c>
      <c r="B11" s="216" t="s">
        <v>16</v>
      </c>
      <c r="C11" s="216"/>
      <c r="D11" s="216"/>
      <c r="E11" s="216"/>
      <c r="F11" s="216"/>
      <c r="G11" s="216"/>
      <c r="H11" s="217"/>
      <c r="I11" s="217"/>
      <c r="K11" s="113"/>
    </row>
    <row r="12" spans="1:9" ht="21" customHeight="1">
      <c r="A12" s="210" t="s">
        <v>17</v>
      </c>
      <c r="B12" s="210"/>
      <c r="C12" s="210"/>
      <c r="D12" s="210"/>
      <c r="E12" s="210"/>
      <c r="F12" s="210"/>
      <c r="G12" s="210"/>
      <c r="H12" s="210"/>
      <c r="I12" s="210"/>
    </row>
    <row r="13" spans="1:9" ht="50.25" customHeight="1">
      <c r="A13" s="211" t="s">
        <v>18</v>
      </c>
      <c r="B13" s="211"/>
      <c r="C13" s="211"/>
      <c r="D13" s="211"/>
      <c r="E13" s="211"/>
      <c r="F13" s="208" t="s">
        <v>19</v>
      </c>
      <c r="G13" s="208"/>
      <c r="H13" s="209" t="s">
        <v>20</v>
      </c>
      <c r="I13" s="209"/>
    </row>
    <row r="14" spans="1:9" ht="12" customHeight="1" hidden="1">
      <c r="A14" s="216" t="s">
        <v>21</v>
      </c>
      <c r="B14" s="216"/>
      <c r="C14" s="216"/>
      <c r="D14" s="216"/>
      <c r="E14" s="216"/>
      <c r="F14" s="204" t="s">
        <v>22</v>
      </c>
      <c r="G14" s="204"/>
      <c r="H14" s="205" t="s">
        <v>23</v>
      </c>
      <c r="I14" s="205"/>
    </row>
    <row r="15" spans="1:9" ht="12.75" customHeight="1">
      <c r="A15" s="216" t="s">
        <v>24</v>
      </c>
      <c r="B15" s="216"/>
      <c r="C15" s="216"/>
      <c r="D15" s="216"/>
      <c r="E15" s="216"/>
      <c r="F15" s="204" t="s">
        <v>22</v>
      </c>
      <c r="G15" s="204"/>
      <c r="H15" s="205"/>
      <c r="I15" s="205"/>
    </row>
    <row r="16" spans="1:9" ht="12.75" customHeight="1" hidden="1">
      <c r="A16" s="216" t="s">
        <v>25</v>
      </c>
      <c r="B16" s="216"/>
      <c r="C16" s="216"/>
      <c r="D16" s="216"/>
      <c r="E16" s="216"/>
      <c r="F16" s="204" t="s">
        <v>22</v>
      </c>
      <c r="G16" s="204"/>
      <c r="H16" s="205" t="s">
        <v>23</v>
      </c>
      <c r="I16" s="205"/>
    </row>
    <row r="17" spans="1:9" ht="12.75" customHeight="1">
      <c r="A17" s="206" t="s">
        <v>26</v>
      </c>
      <c r="B17" s="206"/>
      <c r="C17" s="206"/>
      <c r="D17" s="206"/>
      <c r="E17" s="206"/>
      <c r="F17" s="207" t="s">
        <v>22</v>
      </c>
      <c r="G17" s="207"/>
      <c r="H17" s="203" t="s">
        <v>23</v>
      </c>
      <c r="I17" s="203"/>
    </row>
    <row r="18" spans="1:9" ht="12.75" customHeight="1">
      <c r="A18" s="216" t="s">
        <v>27</v>
      </c>
      <c r="B18" s="216"/>
      <c r="C18" s="216"/>
      <c r="D18" s="216"/>
      <c r="E18" s="216"/>
      <c r="F18" s="204" t="s">
        <v>22</v>
      </c>
      <c r="G18" s="204"/>
      <c r="H18" s="205" t="s">
        <v>23</v>
      </c>
      <c r="I18" s="205"/>
    </row>
    <row r="19" spans="1:9" ht="12.75" customHeight="1" hidden="1">
      <c r="A19" s="216" t="s">
        <v>28</v>
      </c>
      <c r="B19" s="216"/>
      <c r="C19" s="216"/>
      <c r="D19" s="216"/>
      <c r="E19" s="216"/>
      <c r="F19" s="204" t="s">
        <v>22</v>
      </c>
      <c r="G19" s="204"/>
      <c r="H19" s="205" t="s">
        <v>23</v>
      </c>
      <c r="I19" s="205"/>
    </row>
    <row r="20" spans="1:9" ht="12.75" customHeight="1">
      <c r="A20" s="202" t="s">
        <v>29</v>
      </c>
      <c r="B20" s="202"/>
      <c r="C20" s="202"/>
      <c r="D20" s="202"/>
      <c r="E20" s="202"/>
      <c r="F20" s="202"/>
      <c r="G20" s="202"/>
      <c r="H20" s="220">
        <f>SUM(H14:H19)</f>
        <v>0</v>
      </c>
      <c r="I20" s="220"/>
    </row>
    <row r="21" spans="1:9" ht="8.25" customHeight="1">
      <c r="A21" s="221"/>
      <c r="B21" s="221"/>
      <c r="C21" s="221"/>
      <c r="D21" s="221"/>
      <c r="E21" s="221"/>
      <c r="F21" s="221"/>
      <c r="G21" s="221"/>
      <c r="H21" s="221"/>
      <c r="I21" s="221"/>
    </row>
    <row r="22" spans="1:12" ht="48" customHeight="1">
      <c r="A22" s="222" t="s">
        <v>30</v>
      </c>
      <c r="B22" s="222"/>
      <c r="C22" s="222"/>
      <c r="D22" s="222"/>
      <c r="E22" s="222"/>
      <c r="F22" s="222"/>
      <c r="G22" s="222"/>
      <c r="H22" s="222"/>
      <c r="I22" s="222"/>
      <c r="J22" s="114"/>
      <c r="K22" s="115"/>
      <c r="L22" s="116"/>
    </row>
    <row r="23" spans="1:12" ht="7.5" customHeight="1">
      <c r="A23" s="223"/>
      <c r="B23" s="223"/>
      <c r="C23" s="223"/>
      <c r="D23" s="223"/>
      <c r="E23" s="223"/>
      <c r="F23" s="223"/>
      <c r="G23" s="223"/>
      <c r="H23" s="223"/>
      <c r="I23" s="223"/>
      <c r="J23" s="114"/>
      <c r="K23" s="115"/>
      <c r="L23" s="116"/>
    </row>
    <row r="24" spans="1:12" ht="51.75" customHeight="1">
      <c r="A24" s="224" t="s">
        <v>31</v>
      </c>
      <c r="B24" s="224"/>
      <c r="C24" s="224"/>
      <c r="D24" s="224"/>
      <c r="E24" s="224"/>
      <c r="F24" s="224"/>
      <c r="G24" s="224"/>
      <c r="H24" s="224"/>
      <c r="I24" s="224"/>
      <c r="J24" s="114"/>
      <c r="K24" s="115"/>
      <c r="L24" s="116"/>
    </row>
    <row r="25" spans="1:12" ht="9.75" customHeight="1">
      <c r="A25" s="225"/>
      <c r="B25" s="225"/>
      <c r="C25" s="225"/>
      <c r="D25" s="225"/>
      <c r="E25" s="225"/>
      <c r="F25" s="225"/>
      <c r="G25" s="225"/>
      <c r="H25" s="225"/>
      <c r="I25" s="225"/>
      <c r="J25" s="114"/>
      <c r="K25" s="115"/>
      <c r="L25" s="116"/>
    </row>
    <row r="26" spans="1:256" s="98" customFormat="1" ht="21.75" customHeight="1">
      <c r="A26" s="218" t="s">
        <v>32</v>
      </c>
      <c r="B26" s="218"/>
      <c r="C26" s="218"/>
      <c r="D26" s="218"/>
      <c r="E26" s="218"/>
      <c r="F26" s="218"/>
      <c r="G26" s="218"/>
      <c r="H26" s="218"/>
      <c r="I26" s="218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Q26" s="226"/>
      <c r="AR26" s="226"/>
      <c r="AS26" s="226"/>
      <c r="AT26" s="226"/>
      <c r="AU26" s="226"/>
      <c r="AV26" s="226"/>
      <c r="AW26" s="226"/>
      <c r="AX26" s="226"/>
      <c r="AY26" s="226"/>
      <c r="AZ26" s="226"/>
      <c r="BA26" s="226"/>
      <c r="BB26" s="226"/>
      <c r="BC26" s="226"/>
      <c r="BD26" s="226"/>
      <c r="BE26" s="226"/>
      <c r="BF26" s="226"/>
      <c r="BG26" s="226"/>
      <c r="BH26" s="226"/>
      <c r="BI26" s="226"/>
      <c r="BJ26" s="226"/>
      <c r="BK26" s="226"/>
      <c r="BL26" s="226"/>
      <c r="BM26" s="226"/>
      <c r="BN26" s="226"/>
      <c r="BO26" s="226"/>
      <c r="BP26" s="226"/>
      <c r="BQ26" s="226"/>
      <c r="BR26" s="226"/>
      <c r="BS26" s="226"/>
      <c r="BT26" s="226"/>
      <c r="BU26" s="226"/>
      <c r="BV26" s="226"/>
      <c r="BW26" s="226"/>
      <c r="BX26" s="226"/>
      <c r="BY26" s="226"/>
      <c r="BZ26" s="226"/>
      <c r="CA26" s="226"/>
      <c r="CB26" s="226"/>
      <c r="CC26" s="226"/>
      <c r="CD26" s="226"/>
      <c r="CE26" s="226"/>
      <c r="CF26" s="226"/>
      <c r="CG26" s="226"/>
      <c r="CH26" s="226"/>
      <c r="CI26" s="226"/>
      <c r="CJ26" s="226"/>
      <c r="CK26" s="226"/>
      <c r="CL26" s="226"/>
      <c r="CM26" s="226"/>
      <c r="CN26" s="226"/>
      <c r="CO26" s="226"/>
      <c r="CP26" s="226"/>
      <c r="CQ26" s="226"/>
      <c r="CR26" s="226"/>
      <c r="CS26" s="226"/>
      <c r="CT26" s="226"/>
      <c r="CU26" s="226"/>
      <c r="CV26" s="226"/>
      <c r="CW26" s="226"/>
      <c r="CX26" s="226"/>
      <c r="CY26" s="226"/>
      <c r="CZ26" s="226"/>
      <c r="DA26" s="226"/>
      <c r="DB26" s="226"/>
      <c r="DC26" s="226"/>
      <c r="DD26" s="226"/>
      <c r="DE26" s="226"/>
      <c r="DF26" s="226"/>
      <c r="DG26" s="226"/>
      <c r="DH26" s="226"/>
      <c r="DI26" s="226"/>
      <c r="DJ26" s="226"/>
      <c r="DK26" s="226"/>
      <c r="DL26" s="226"/>
      <c r="DM26" s="226"/>
      <c r="DN26" s="226"/>
      <c r="DO26" s="226"/>
      <c r="DP26" s="226"/>
      <c r="DQ26" s="226"/>
      <c r="DR26" s="226"/>
      <c r="DS26" s="226"/>
      <c r="DT26" s="226"/>
      <c r="DU26" s="226"/>
      <c r="DV26" s="226"/>
      <c r="DW26" s="226"/>
      <c r="DX26" s="226"/>
      <c r="DY26" s="226"/>
      <c r="DZ26" s="226"/>
      <c r="EA26" s="226"/>
      <c r="EB26" s="226"/>
      <c r="EC26" s="226"/>
      <c r="ED26" s="226"/>
      <c r="EE26" s="226"/>
      <c r="EF26" s="226"/>
      <c r="EG26" s="226"/>
      <c r="EH26" s="226"/>
      <c r="EI26" s="226"/>
      <c r="EJ26" s="226"/>
      <c r="EK26" s="226"/>
      <c r="EL26" s="226"/>
      <c r="EM26" s="226"/>
      <c r="EN26" s="226"/>
      <c r="EO26" s="226"/>
      <c r="EP26" s="226"/>
      <c r="EQ26" s="226"/>
      <c r="ER26" s="226"/>
      <c r="ES26" s="226"/>
      <c r="ET26" s="226"/>
      <c r="EU26" s="226"/>
      <c r="EV26" s="226"/>
      <c r="EW26" s="226"/>
      <c r="EX26" s="226"/>
      <c r="EY26" s="226"/>
      <c r="EZ26" s="226"/>
      <c r="FA26" s="226"/>
      <c r="FB26" s="226"/>
      <c r="FC26" s="226"/>
      <c r="FD26" s="226"/>
      <c r="FE26" s="226"/>
      <c r="FF26" s="226"/>
      <c r="FG26" s="226"/>
      <c r="FH26" s="226"/>
      <c r="FI26" s="226"/>
      <c r="FJ26" s="226"/>
      <c r="FK26" s="226"/>
      <c r="FL26" s="226"/>
      <c r="FM26" s="226"/>
      <c r="FN26" s="226"/>
      <c r="FO26" s="226"/>
      <c r="FP26" s="226"/>
      <c r="FQ26" s="226"/>
      <c r="FR26" s="226"/>
      <c r="FS26" s="226"/>
      <c r="FT26" s="226"/>
      <c r="FU26" s="226"/>
      <c r="FV26" s="226"/>
      <c r="FW26" s="226"/>
      <c r="FX26" s="226"/>
      <c r="FY26" s="226"/>
      <c r="FZ26" s="226"/>
      <c r="GA26" s="226"/>
      <c r="GB26" s="226"/>
      <c r="GC26" s="226"/>
      <c r="GD26" s="226"/>
      <c r="GE26" s="226"/>
      <c r="GF26" s="226"/>
      <c r="GG26" s="226"/>
      <c r="GH26" s="226"/>
      <c r="GI26" s="226"/>
      <c r="GJ26" s="226"/>
      <c r="GK26" s="226"/>
      <c r="GL26" s="226"/>
      <c r="GM26" s="226"/>
      <c r="GN26" s="226"/>
      <c r="GO26" s="226"/>
      <c r="GP26" s="226"/>
      <c r="GQ26" s="226"/>
      <c r="GR26" s="226"/>
      <c r="GS26" s="226"/>
      <c r="GT26" s="226"/>
      <c r="GU26" s="226"/>
      <c r="GV26" s="226"/>
      <c r="GW26" s="226"/>
      <c r="GX26" s="226"/>
      <c r="GY26" s="226"/>
      <c r="GZ26" s="226"/>
      <c r="HA26" s="226"/>
      <c r="HB26" s="226"/>
      <c r="HC26" s="226"/>
      <c r="HD26" s="226"/>
      <c r="HE26" s="226"/>
      <c r="HF26" s="226"/>
      <c r="HG26" s="226"/>
      <c r="HH26" s="226"/>
      <c r="HI26" s="226"/>
      <c r="HJ26" s="226"/>
      <c r="HK26" s="226"/>
      <c r="HL26" s="226"/>
      <c r="HM26" s="226"/>
      <c r="HN26" s="226"/>
      <c r="HO26" s="226"/>
      <c r="HP26" s="226"/>
      <c r="HQ26" s="226"/>
      <c r="HR26" s="226"/>
      <c r="HS26" s="226"/>
      <c r="HT26" s="226"/>
      <c r="HU26" s="226"/>
      <c r="HV26" s="226"/>
      <c r="HW26" s="226"/>
      <c r="HX26" s="226"/>
      <c r="HY26" s="226"/>
      <c r="HZ26" s="226"/>
      <c r="IA26" s="226"/>
      <c r="IB26" s="226"/>
      <c r="IC26" s="226"/>
      <c r="ID26" s="226"/>
      <c r="IE26" s="226"/>
      <c r="IF26" s="226"/>
      <c r="IG26" s="226"/>
      <c r="IH26" s="226"/>
      <c r="II26" s="226"/>
      <c r="IJ26" s="226"/>
      <c r="IK26" s="226"/>
      <c r="IL26" s="226"/>
      <c r="IM26" s="226"/>
      <c r="IN26" s="226"/>
      <c r="IO26" s="226"/>
      <c r="IP26" s="226"/>
      <c r="IQ26" s="226"/>
      <c r="IR26" s="226"/>
      <c r="IS26" s="226"/>
      <c r="IT26" s="226"/>
      <c r="IU26" s="226"/>
      <c r="IV26" s="226"/>
    </row>
    <row r="27" spans="1:9" ht="27" customHeight="1">
      <c r="A27" s="103">
        <v>1</v>
      </c>
      <c r="B27" s="216" t="s">
        <v>33</v>
      </c>
      <c r="C27" s="216"/>
      <c r="D27" s="216"/>
      <c r="E27" s="216"/>
      <c r="F27" s="216"/>
      <c r="G27" s="216"/>
      <c r="H27" s="227"/>
      <c r="I27" s="227"/>
    </row>
    <row r="28" spans="1:9" ht="19.5" customHeight="1">
      <c r="A28" s="105">
        <v>2</v>
      </c>
      <c r="B28" s="228" t="s">
        <v>34</v>
      </c>
      <c r="C28" s="228"/>
      <c r="D28" s="228"/>
      <c r="E28" s="228"/>
      <c r="F28" s="228"/>
      <c r="G28" s="228"/>
      <c r="H28" s="229"/>
      <c r="I28" s="229"/>
    </row>
    <row r="29" spans="1:9" ht="15.75" customHeight="1">
      <c r="A29" s="103">
        <v>3</v>
      </c>
      <c r="B29" s="216" t="s">
        <v>35</v>
      </c>
      <c r="C29" s="216"/>
      <c r="D29" s="216"/>
      <c r="E29" s="216"/>
      <c r="F29" s="216"/>
      <c r="G29" s="216"/>
      <c r="H29" s="230"/>
      <c r="I29" s="230"/>
    </row>
    <row r="30" spans="1:9" ht="15.75" customHeight="1">
      <c r="A30" s="103">
        <v>4</v>
      </c>
      <c r="B30" s="216" t="s">
        <v>36</v>
      </c>
      <c r="C30" s="216"/>
      <c r="D30" s="216"/>
      <c r="E30" s="216"/>
      <c r="F30" s="216"/>
      <c r="G30" s="216"/>
      <c r="H30" s="231"/>
      <c r="I30" s="231"/>
    </row>
    <row r="31" spans="1:9" ht="15.75" customHeight="1">
      <c r="A31" s="103">
        <v>5</v>
      </c>
      <c r="B31" s="216" t="s">
        <v>37</v>
      </c>
      <c r="C31" s="216"/>
      <c r="D31" s="216"/>
      <c r="E31" s="216"/>
      <c r="F31" s="216"/>
      <c r="G31" s="216"/>
      <c r="H31" s="232"/>
      <c r="I31" s="232"/>
    </row>
    <row r="32" spans="1:256" ht="27" customHeight="1">
      <c r="A32" s="106">
        <v>6</v>
      </c>
      <c r="B32" s="233" t="s">
        <v>38</v>
      </c>
      <c r="C32" s="233"/>
      <c r="D32" s="233"/>
      <c r="E32" s="233"/>
      <c r="F32" s="233"/>
      <c r="G32" s="233"/>
      <c r="H32" s="234">
        <f>ROUND((H29/220),2)</f>
        <v>0</v>
      </c>
      <c r="I32" s="234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3.25" customHeight="1">
      <c r="A33" s="106">
        <v>7</v>
      </c>
      <c r="B33" s="233" t="s">
        <v>39</v>
      </c>
      <c r="C33" s="233"/>
      <c r="D33" s="233"/>
      <c r="E33" s="233"/>
      <c r="F33" s="233"/>
      <c r="G33" s="233"/>
      <c r="H33" s="235">
        <f>ROUND(H32*1.5,2)</f>
        <v>0</v>
      </c>
      <c r="I33" s="235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6.25" customHeight="1">
      <c r="A34" s="106">
        <v>8</v>
      </c>
      <c r="B34" s="233" t="s">
        <v>40</v>
      </c>
      <c r="C34" s="233"/>
      <c r="D34" s="233"/>
      <c r="E34" s="233"/>
      <c r="F34" s="233"/>
      <c r="G34" s="233"/>
      <c r="H34" s="234"/>
      <c r="I34" s="2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6.5" customHeight="1">
      <c r="A35" s="106">
        <v>9</v>
      </c>
      <c r="B35" s="233" t="s">
        <v>41</v>
      </c>
      <c r="C35" s="233"/>
      <c r="D35" s="233"/>
      <c r="E35" s="233"/>
      <c r="F35" s="233"/>
      <c r="G35" s="233"/>
      <c r="H35" s="234">
        <f>ROUND(H32/6,2)</f>
        <v>0</v>
      </c>
      <c r="I35" s="234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.75" customHeight="1">
      <c r="A36" s="106">
        <v>10</v>
      </c>
      <c r="B36" s="236" t="s">
        <v>42</v>
      </c>
      <c r="C36" s="236"/>
      <c r="D36" s="236"/>
      <c r="E36" s="236"/>
      <c r="F36" s="236"/>
      <c r="G36" s="236"/>
      <c r="H36" s="237">
        <v>0</v>
      </c>
      <c r="I36" s="237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9" ht="9" customHeight="1">
      <c r="A37" s="223"/>
      <c r="B37" s="223"/>
      <c r="C37" s="223"/>
      <c r="D37" s="223"/>
      <c r="E37" s="223"/>
      <c r="F37" s="223"/>
      <c r="G37" s="223"/>
      <c r="H37" s="223"/>
      <c r="I37" s="223"/>
    </row>
    <row r="38" spans="1:9" ht="21.75" customHeight="1">
      <c r="A38" s="238" t="s">
        <v>43</v>
      </c>
      <c r="B38" s="238"/>
      <c r="C38" s="238"/>
      <c r="D38" s="238"/>
      <c r="E38" s="238"/>
      <c r="F38" s="238"/>
      <c r="G38" s="238"/>
      <c r="H38" s="238"/>
      <c r="I38" s="238"/>
    </row>
    <row r="39" spans="1:9" ht="9" customHeight="1">
      <c r="A39" s="239"/>
      <c r="B39" s="239"/>
      <c r="C39" s="239"/>
      <c r="D39" s="239"/>
      <c r="E39" s="239"/>
      <c r="F39" s="239"/>
      <c r="G39" s="239"/>
      <c r="H39" s="239"/>
      <c r="I39" s="239"/>
    </row>
    <row r="40" spans="1:9" ht="20.25" customHeight="1">
      <c r="A40" s="240" t="s">
        <v>44</v>
      </c>
      <c r="B40" s="240"/>
      <c r="C40" s="240"/>
      <c r="D40" s="240"/>
      <c r="E40" s="240"/>
      <c r="F40" s="240"/>
      <c r="G40" s="240"/>
      <c r="H40" s="240"/>
      <c r="I40" s="240"/>
    </row>
    <row r="41" spans="1:9" s="99" customFormat="1" ht="30" customHeight="1">
      <c r="A41" s="107">
        <v>1</v>
      </c>
      <c r="B41" s="241" t="s">
        <v>45</v>
      </c>
      <c r="C41" s="241"/>
      <c r="D41" s="241"/>
      <c r="E41" s="241"/>
      <c r="F41" s="241"/>
      <c r="G41" s="241"/>
      <c r="H41" s="109" t="s">
        <v>46</v>
      </c>
      <c r="I41" s="107" t="s">
        <v>47</v>
      </c>
    </row>
    <row r="42" spans="1:9" ht="15.75" customHeight="1">
      <c r="A42" s="103" t="s">
        <v>8</v>
      </c>
      <c r="B42" s="216" t="s">
        <v>48</v>
      </c>
      <c r="C42" s="216"/>
      <c r="D42" s="216"/>
      <c r="E42" s="216"/>
      <c r="F42" s="216"/>
      <c r="G42" s="216"/>
      <c r="H42" s="216"/>
      <c r="I42" s="117">
        <f>H29*2</f>
        <v>0</v>
      </c>
    </row>
    <row r="43" spans="1:9" ht="26.25" customHeight="1">
      <c r="A43" s="103" t="s">
        <v>11</v>
      </c>
      <c r="B43" s="242" t="s">
        <v>49</v>
      </c>
      <c r="C43" s="242"/>
      <c r="D43" s="242"/>
      <c r="E43" s="242"/>
      <c r="F43" s="242"/>
      <c r="G43" s="242"/>
      <c r="H43" s="110">
        <v>0.3</v>
      </c>
      <c r="I43" s="117">
        <f>ROUND(H43*SUM(I42:I42),2)</f>
        <v>0</v>
      </c>
    </row>
    <row r="44" spans="1:12" ht="15.75" customHeight="1">
      <c r="A44" s="103" t="s">
        <v>13</v>
      </c>
      <c r="B44" s="216" t="s">
        <v>50</v>
      </c>
      <c r="C44" s="216"/>
      <c r="D44" s="216"/>
      <c r="E44" s="216"/>
      <c r="F44" s="216"/>
      <c r="G44" s="216"/>
      <c r="H44" s="216"/>
      <c r="I44" s="118" t="s">
        <v>23</v>
      </c>
      <c r="L44" s="119"/>
    </row>
    <row r="45" spans="1:9" ht="15.75" customHeight="1">
      <c r="A45" s="243" t="s">
        <v>51</v>
      </c>
      <c r="B45" s="243"/>
      <c r="C45" s="243"/>
      <c r="D45" s="243"/>
      <c r="E45" s="243"/>
      <c r="F45" s="243"/>
      <c r="G45" s="243"/>
      <c r="H45" s="243"/>
      <c r="I45" s="120">
        <f>SUM(I42:I44)</f>
        <v>0</v>
      </c>
    </row>
    <row r="46" spans="1:9" ht="9" customHeight="1">
      <c r="A46" s="244"/>
      <c r="B46" s="244"/>
      <c r="C46" s="244"/>
      <c r="D46" s="244"/>
      <c r="E46" s="244"/>
      <c r="F46" s="244"/>
      <c r="G46" s="244"/>
      <c r="H46" s="244"/>
      <c r="I46" s="244"/>
    </row>
    <row r="47" spans="1:9" ht="30.75" customHeight="1">
      <c r="A47" s="103" t="s">
        <v>15</v>
      </c>
      <c r="B47" s="216" t="s">
        <v>52</v>
      </c>
      <c r="C47" s="216"/>
      <c r="D47" s="216"/>
      <c r="E47" s="216"/>
      <c r="F47" s="216"/>
      <c r="G47" s="216"/>
      <c r="H47" s="216"/>
      <c r="I47" s="117">
        <f>ROUND(H33*15*H36*0.5,2)</f>
        <v>0</v>
      </c>
    </row>
    <row r="48" spans="1:9" ht="25.5" customHeight="1">
      <c r="A48" s="103" t="s">
        <v>53</v>
      </c>
      <c r="B48" s="245" t="s">
        <v>54</v>
      </c>
      <c r="C48" s="246"/>
      <c r="D48" s="246"/>
      <c r="E48" s="246"/>
      <c r="F48" s="246"/>
      <c r="G48" s="246"/>
      <c r="H48" s="247"/>
      <c r="I48" s="117">
        <f>ROUND($H$35*H36*15,2)</f>
        <v>0</v>
      </c>
    </row>
    <row r="49" spans="1:9" ht="44.25" customHeight="1">
      <c r="A49" s="248" t="s">
        <v>55</v>
      </c>
      <c r="B49" s="249"/>
      <c r="C49" s="249"/>
      <c r="D49" s="249"/>
      <c r="E49" s="249"/>
      <c r="F49" s="249"/>
      <c r="G49" s="249"/>
      <c r="H49" s="250"/>
      <c r="I49" s="191">
        <f>I47+I48</f>
        <v>0</v>
      </c>
    </row>
    <row r="50" spans="1:9" ht="9.75" customHeight="1">
      <c r="A50" s="251"/>
      <c r="B50" s="252"/>
      <c r="C50" s="252"/>
      <c r="D50" s="252"/>
      <c r="E50" s="252"/>
      <c r="F50" s="252"/>
      <c r="G50" s="252"/>
      <c r="H50" s="252"/>
      <c r="I50" s="253"/>
    </row>
    <row r="51" spans="1:9" ht="18.75" customHeight="1">
      <c r="A51" s="254" t="s">
        <v>56</v>
      </c>
      <c r="B51" s="254"/>
      <c r="C51" s="254"/>
      <c r="D51" s="254"/>
      <c r="E51" s="254"/>
      <c r="F51" s="254"/>
      <c r="G51" s="254"/>
      <c r="H51" s="254"/>
      <c r="I51" s="121">
        <f>I45+I49</f>
        <v>0</v>
      </c>
    </row>
    <row r="52" spans="1:9" ht="9" customHeight="1">
      <c r="A52" s="255"/>
      <c r="B52" s="256"/>
      <c r="C52" s="256"/>
      <c r="D52" s="256"/>
      <c r="E52" s="256"/>
      <c r="F52" s="256"/>
      <c r="G52" s="256"/>
      <c r="H52" s="256"/>
      <c r="I52" s="257"/>
    </row>
    <row r="53" spans="1:9" ht="39" customHeight="1">
      <c r="A53" s="258" t="s">
        <v>57</v>
      </c>
      <c r="B53" s="258"/>
      <c r="C53" s="258"/>
      <c r="D53" s="258"/>
      <c r="E53" s="258"/>
      <c r="F53" s="258"/>
      <c r="G53" s="258"/>
      <c r="H53" s="258"/>
      <c r="I53" s="258"/>
    </row>
    <row r="54" spans="1:9" ht="8.25" customHeight="1">
      <c r="A54" s="259"/>
      <c r="B54" s="259"/>
      <c r="C54" s="259"/>
      <c r="D54" s="259"/>
      <c r="E54" s="259"/>
      <c r="F54" s="259"/>
      <c r="G54" s="259"/>
      <c r="H54" s="259"/>
      <c r="I54" s="259"/>
    </row>
    <row r="55" spans="1:9" ht="27" customHeight="1">
      <c r="A55" s="260" t="s">
        <v>58</v>
      </c>
      <c r="B55" s="260"/>
      <c r="C55" s="260"/>
      <c r="D55" s="260"/>
      <c r="E55" s="260"/>
      <c r="F55" s="260"/>
      <c r="G55" s="260"/>
      <c r="H55" s="260"/>
      <c r="I55" s="260"/>
    </row>
    <row r="56" spans="1:9" ht="27" customHeight="1">
      <c r="A56" s="261" t="s">
        <v>59</v>
      </c>
      <c r="B56" s="261"/>
      <c r="C56" s="261"/>
      <c r="D56" s="261"/>
      <c r="E56" s="261"/>
      <c r="F56" s="261"/>
      <c r="G56" s="261"/>
      <c r="H56" s="261"/>
      <c r="I56" s="261"/>
    </row>
    <row r="57" spans="1:9" ht="22.5" customHeight="1">
      <c r="A57" s="111" t="s">
        <v>60</v>
      </c>
      <c r="B57" s="262" t="s">
        <v>61</v>
      </c>
      <c r="C57" s="262"/>
      <c r="D57" s="262"/>
      <c r="E57" s="262"/>
      <c r="F57" s="262"/>
      <c r="G57" s="262"/>
      <c r="H57" s="262"/>
      <c r="I57" s="122" t="s">
        <v>62</v>
      </c>
    </row>
    <row r="58" spans="1:9" ht="19.5" customHeight="1">
      <c r="A58" s="112" t="s">
        <v>8</v>
      </c>
      <c r="B58" s="263" t="s">
        <v>63</v>
      </c>
      <c r="C58" s="263"/>
      <c r="D58" s="263"/>
      <c r="E58" s="263"/>
      <c r="F58" s="263"/>
      <c r="G58" s="263"/>
      <c r="H58" s="263"/>
      <c r="I58" s="123">
        <f>ROUND($I$45/12,2)</f>
        <v>0</v>
      </c>
    </row>
    <row r="59" spans="1:9" ht="18.75" customHeight="1">
      <c r="A59" s="112" t="s">
        <v>11</v>
      </c>
      <c r="B59" s="263" t="s">
        <v>64</v>
      </c>
      <c r="C59" s="264"/>
      <c r="D59" s="264"/>
      <c r="E59" s="264"/>
      <c r="F59" s="264"/>
      <c r="G59" s="264"/>
      <c r="H59" s="264"/>
      <c r="I59" s="123">
        <f>ROUND(($I$45/3)/12,2)</f>
        <v>0</v>
      </c>
    </row>
    <row r="60" spans="1:9" ht="15.75" customHeight="1">
      <c r="A60" s="265" t="s">
        <v>65</v>
      </c>
      <c r="B60" s="265"/>
      <c r="C60" s="265"/>
      <c r="D60" s="265"/>
      <c r="E60" s="265"/>
      <c r="F60" s="265"/>
      <c r="G60" s="265"/>
      <c r="H60" s="265"/>
      <c r="I60" s="192">
        <f>SUM(I58+I59)</f>
        <v>0</v>
      </c>
    </row>
    <row r="61" spans="1:9" ht="7.5" customHeight="1">
      <c r="A61" s="266"/>
      <c r="B61" s="266"/>
      <c r="C61" s="266"/>
      <c r="D61" s="266"/>
      <c r="E61" s="266"/>
      <c r="F61" s="266"/>
      <c r="G61" s="266"/>
      <c r="H61" s="266"/>
      <c r="I61" s="266"/>
    </row>
    <row r="62" spans="1:9" ht="48" customHeight="1">
      <c r="A62" s="238" t="s">
        <v>66</v>
      </c>
      <c r="B62" s="238"/>
      <c r="C62" s="238"/>
      <c r="D62" s="238"/>
      <c r="E62" s="238"/>
      <c r="F62" s="238"/>
      <c r="G62" s="238"/>
      <c r="H62" s="238"/>
      <c r="I62" s="238"/>
    </row>
    <row r="63" spans="1:9" ht="7.5" customHeight="1">
      <c r="A63" s="267"/>
      <c r="B63" s="267"/>
      <c r="C63" s="267"/>
      <c r="D63" s="267"/>
      <c r="E63" s="267"/>
      <c r="F63" s="267"/>
      <c r="G63" s="267"/>
      <c r="H63" s="267"/>
      <c r="I63" s="267"/>
    </row>
    <row r="64" spans="1:9" s="100" customFormat="1" ht="32.25" customHeight="1">
      <c r="A64" s="268" t="s">
        <v>67</v>
      </c>
      <c r="B64" s="268"/>
      <c r="C64" s="268"/>
      <c r="D64" s="268"/>
      <c r="E64" s="268"/>
      <c r="F64" s="268"/>
      <c r="G64" s="268"/>
      <c r="H64" s="268"/>
      <c r="I64" s="268"/>
    </row>
    <row r="65" spans="1:9" s="100" customFormat="1" ht="27" customHeight="1">
      <c r="A65" s="125" t="s">
        <v>68</v>
      </c>
      <c r="B65" s="269" t="s">
        <v>69</v>
      </c>
      <c r="C65" s="269"/>
      <c r="D65" s="269"/>
      <c r="E65" s="269"/>
      <c r="F65" s="269"/>
      <c r="G65" s="269"/>
      <c r="H65" s="193" t="s">
        <v>46</v>
      </c>
      <c r="I65" s="126" t="s">
        <v>70</v>
      </c>
    </row>
    <row r="66" spans="1:9" s="100" customFormat="1" ht="18.75" customHeight="1">
      <c r="A66" s="127" t="s">
        <v>8</v>
      </c>
      <c r="B66" s="206" t="s">
        <v>71</v>
      </c>
      <c r="C66" s="206"/>
      <c r="D66" s="206"/>
      <c r="E66" s="206"/>
      <c r="F66" s="206"/>
      <c r="G66" s="206"/>
      <c r="H66" s="128">
        <v>0.2</v>
      </c>
      <c r="I66" s="148">
        <f>ROUND((I45+I60)*H66,2)</f>
        <v>0</v>
      </c>
    </row>
    <row r="67" spans="1:9" s="100" customFormat="1" ht="18.75" customHeight="1">
      <c r="A67" s="127" t="s">
        <v>11</v>
      </c>
      <c r="B67" s="206" t="s">
        <v>72</v>
      </c>
      <c r="C67" s="206"/>
      <c r="D67" s="206"/>
      <c r="E67" s="206"/>
      <c r="F67" s="206"/>
      <c r="G67" s="206"/>
      <c r="H67" s="129">
        <v>0.025</v>
      </c>
      <c r="I67" s="148">
        <f>ROUND((I45+I60)*H67,2)</f>
        <v>0</v>
      </c>
    </row>
    <row r="68" spans="1:9" s="100" customFormat="1" ht="48" customHeight="1">
      <c r="A68" s="127" t="s">
        <v>13</v>
      </c>
      <c r="B68" s="216" t="s">
        <v>73</v>
      </c>
      <c r="C68" s="216"/>
      <c r="D68" s="130" t="s">
        <v>74</v>
      </c>
      <c r="E68" s="131">
        <v>0.03</v>
      </c>
      <c r="F68" s="130" t="s">
        <v>75</v>
      </c>
      <c r="G68" s="132">
        <v>1</v>
      </c>
      <c r="H68" s="133">
        <f>ROUND((E68*G68),6)</f>
        <v>0.03</v>
      </c>
      <c r="I68" s="148">
        <f>ROUND((I45+I60)*H68,2)</f>
        <v>0</v>
      </c>
    </row>
    <row r="69" spans="1:9" s="100" customFormat="1" ht="15.75" customHeight="1">
      <c r="A69" s="127" t="s">
        <v>15</v>
      </c>
      <c r="B69" s="206" t="s">
        <v>76</v>
      </c>
      <c r="C69" s="206"/>
      <c r="D69" s="206"/>
      <c r="E69" s="206"/>
      <c r="F69" s="206"/>
      <c r="G69" s="206"/>
      <c r="H69" s="128">
        <v>0.015</v>
      </c>
      <c r="I69" s="148">
        <f>ROUND((I45+I60)*H69,2)</f>
        <v>0</v>
      </c>
    </row>
    <row r="70" spans="1:9" s="100" customFormat="1" ht="15.75" customHeight="1">
      <c r="A70" s="127" t="s">
        <v>53</v>
      </c>
      <c r="B70" s="206" t="s">
        <v>77</v>
      </c>
      <c r="C70" s="206"/>
      <c r="D70" s="206"/>
      <c r="E70" s="206"/>
      <c r="F70" s="206"/>
      <c r="G70" s="206"/>
      <c r="H70" s="128">
        <v>0.01</v>
      </c>
      <c r="I70" s="148">
        <f>ROUND((I45+I60)*H70,2)</f>
        <v>0</v>
      </c>
    </row>
    <row r="71" spans="1:9" s="100" customFormat="1" ht="15.75" customHeight="1">
      <c r="A71" s="127" t="s">
        <v>78</v>
      </c>
      <c r="B71" s="216" t="s">
        <v>79</v>
      </c>
      <c r="C71" s="216"/>
      <c r="D71" s="216"/>
      <c r="E71" s="216"/>
      <c r="F71" s="216"/>
      <c r="G71" s="216"/>
      <c r="H71" s="129">
        <v>0.006</v>
      </c>
      <c r="I71" s="148">
        <f>ROUND((I45+I60)*H71,2)</f>
        <v>0</v>
      </c>
    </row>
    <row r="72" spans="1:9" s="100" customFormat="1" ht="15.75" customHeight="1">
      <c r="A72" s="127" t="s">
        <v>80</v>
      </c>
      <c r="B72" s="206" t="s">
        <v>81</v>
      </c>
      <c r="C72" s="206"/>
      <c r="D72" s="206"/>
      <c r="E72" s="206"/>
      <c r="F72" s="206"/>
      <c r="G72" s="206"/>
      <c r="H72" s="128">
        <v>0.002</v>
      </c>
      <c r="I72" s="148">
        <f>ROUND((I45+I60)*H72,2)</f>
        <v>0</v>
      </c>
    </row>
    <row r="73" spans="1:9" ht="15.75" customHeight="1">
      <c r="A73" s="127" t="s">
        <v>82</v>
      </c>
      <c r="B73" s="216" t="s">
        <v>83</v>
      </c>
      <c r="C73" s="216"/>
      <c r="D73" s="216"/>
      <c r="E73" s="216"/>
      <c r="F73" s="216"/>
      <c r="G73" s="216"/>
      <c r="H73" s="129">
        <v>0.08</v>
      </c>
      <c r="I73" s="148">
        <f>ROUND((I45+I60)*H73,2)</f>
        <v>0</v>
      </c>
    </row>
    <row r="74" spans="1:9" ht="15.75" customHeight="1">
      <c r="A74" s="270" t="s">
        <v>65</v>
      </c>
      <c r="B74" s="270"/>
      <c r="C74" s="270"/>
      <c r="D74" s="270"/>
      <c r="E74" s="270"/>
      <c r="F74" s="270"/>
      <c r="G74" s="270"/>
      <c r="H74" s="134">
        <f>SUM(H66:H73)</f>
        <v>0.36800000000000005</v>
      </c>
      <c r="I74" s="149">
        <f>SUM(I66:I73)</f>
        <v>0</v>
      </c>
    </row>
    <row r="75" spans="1:9" ht="8.25" customHeight="1">
      <c r="A75" s="135"/>
      <c r="B75" s="136"/>
      <c r="C75" s="136"/>
      <c r="D75" s="136"/>
      <c r="E75" s="136"/>
      <c r="F75" s="136"/>
      <c r="G75" s="136"/>
      <c r="H75" s="137"/>
      <c r="I75" s="150"/>
    </row>
    <row r="76" spans="1:9" ht="35.25" customHeight="1">
      <c r="A76" s="238" t="s">
        <v>84</v>
      </c>
      <c r="B76" s="238"/>
      <c r="C76" s="238"/>
      <c r="D76" s="238"/>
      <c r="E76" s="238"/>
      <c r="F76" s="238"/>
      <c r="G76" s="238"/>
      <c r="H76" s="238"/>
      <c r="I76" s="238"/>
    </row>
    <row r="77" spans="1:9" ht="9.75" customHeight="1">
      <c r="A77" s="223"/>
      <c r="B77" s="223"/>
      <c r="C77" s="223"/>
      <c r="D77" s="223"/>
      <c r="E77" s="223"/>
      <c r="F77" s="223"/>
      <c r="G77" s="223"/>
      <c r="H77" s="223"/>
      <c r="I77" s="223"/>
    </row>
    <row r="78" spans="1:9" ht="20.25" customHeight="1">
      <c r="A78" s="271" t="s">
        <v>85</v>
      </c>
      <c r="B78" s="271"/>
      <c r="C78" s="271"/>
      <c r="D78" s="271"/>
      <c r="E78" s="271"/>
      <c r="F78" s="271"/>
      <c r="G78" s="271"/>
      <c r="H78" s="271"/>
      <c r="I78" s="271"/>
    </row>
    <row r="79" spans="1:9" ht="27" customHeight="1">
      <c r="A79" s="138" t="s">
        <v>86</v>
      </c>
      <c r="B79" s="241" t="s">
        <v>87</v>
      </c>
      <c r="C79" s="241"/>
      <c r="D79" s="241"/>
      <c r="E79" s="241"/>
      <c r="F79" s="241"/>
      <c r="G79" s="241"/>
      <c r="H79" s="241"/>
      <c r="I79" s="108" t="s">
        <v>62</v>
      </c>
    </row>
    <row r="80" spans="1:9" ht="12.75">
      <c r="A80" s="139" t="s">
        <v>8</v>
      </c>
      <c r="B80" s="245" t="s">
        <v>88</v>
      </c>
      <c r="C80" s="245"/>
      <c r="D80" s="245"/>
      <c r="E80" s="245"/>
      <c r="F80" s="245"/>
      <c r="G80" s="245"/>
      <c r="H80" s="245"/>
      <c r="I80" s="151">
        <f>IF(ROUND((H81*H83*H82)-(I42*H84),2)&lt;0,0,ROUND((H81*H83*H82)-(I42*H84),2))</f>
        <v>0</v>
      </c>
    </row>
    <row r="81" spans="1:9" ht="12.75">
      <c r="A81" s="139"/>
      <c r="B81" s="245" t="s">
        <v>89</v>
      </c>
      <c r="C81" s="245"/>
      <c r="D81" s="245"/>
      <c r="E81" s="245"/>
      <c r="F81" s="245"/>
      <c r="G81" s="245"/>
      <c r="H81" s="140"/>
      <c r="I81" s="152" t="s">
        <v>23</v>
      </c>
    </row>
    <row r="82" spans="1:9" ht="12.75">
      <c r="A82" s="139"/>
      <c r="B82" s="216" t="s">
        <v>90</v>
      </c>
      <c r="C82" s="216"/>
      <c r="D82" s="216"/>
      <c r="E82" s="216"/>
      <c r="F82" s="216"/>
      <c r="G82" s="216"/>
      <c r="H82" s="141">
        <v>2</v>
      </c>
      <c r="I82" s="152" t="s">
        <v>23</v>
      </c>
    </row>
    <row r="83" spans="1:9" ht="12.75">
      <c r="A83" s="139"/>
      <c r="B83" s="233" t="s">
        <v>91</v>
      </c>
      <c r="C83" s="233"/>
      <c r="D83" s="233"/>
      <c r="E83" s="233"/>
      <c r="F83" s="233"/>
      <c r="G83" s="233"/>
      <c r="H83" s="142">
        <v>30</v>
      </c>
      <c r="I83" s="152" t="s">
        <v>23</v>
      </c>
    </row>
    <row r="84" spans="1:9" ht="12.75">
      <c r="A84" s="139"/>
      <c r="B84" s="272" t="s">
        <v>92</v>
      </c>
      <c r="C84" s="273"/>
      <c r="D84" s="273"/>
      <c r="E84" s="273"/>
      <c r="F84" s="273"/>
      <c r="G84" s="274"/>
      <c r="H84" s="143">
        <v>0.06</v>
      </c>
      <c r="I84" s="152" t="s">
        <v>23</v>
      </c>
    </row>
    <row r="85" spans="1:9" ht="14.25" customHeight="1">
      <c r="A85" s="139" t="s">
        <v>11</v>
      </c>
      <c r="B85" s="245" t="s">
        <v>93</v>
      </c>
      <c r="C85" s="245"/>
      <c r="D85" s="245"/>
      <c r="E85" s="245"/>
      <c r="F85" s="245"/>
      <c r="G85" s="245"/>
      <c r="H85" s="245"/>
      <c r="I85" s="153">
        <f>ROUND(H87*H86*(1-H88),2)*1+ROUND(21.726*6*(1-H88),2)*0</f>
        <v>0</v>
      </c>
    </row>
    <row r="86" spans="1:9" ht="15.75" customHeight="1">
      <c r="A86" s="139"/>
      <c r="B86" s="245" t="s">
        <v>94</v>
      </c>
      <c r="C86" s="245"/>
      <c r="D86" s="245"/>
      <c r="E86" s="245"/>
      <c r="F86" s="245"/>
      <c r="G86" s="245"/>
      <c r="H86" s="140"/>
      <c r="I86" s="152" t="s">
        <v>23</v>
      </c>
    </row>
    <row r="87" spans="1:9" ht="12.75">
      <c r="A87" s="139"/>
      <c r="B87" s="245" t="s">
        <v>95</v>
      </c>
      <c r="C87" s="245"/>
      <c r="D87" s="245"/>
      <c r="E87" s="245"/>
      <c r="F87" s="245"/>
      <c r="G87" s="245"/>
      <c r="H87" s="142">
        <v>30</v>
      </c>
      <c r="I87" s="152" t="s">
        <v>23</v>
      </c>
    </row>
    <row r="88" spans="1:9" ht="12.75">
      <c r="A88" s="139"/>
      <c r="B88" s="275" t="s">
        <v>96</v>
      </c>
      <c r="C88" s="276"/>
      <c r="D88" s="276"/>
      <c r="E88" s="276"/>
      <c r="F88" s="276"/>
      <c r="G88" s="277"/>
      <c r="H88" s="143">
        <v>0.2</v>
      </c>
      <c r="I88" s="152" t="s">
        <v>23</v>
      </c>
    </row>
    <row r="89" spans="1:9" ht="12.75">
      <c r="A89" s="139" t="s">
        <v>13</v>
      </c>
      <c r="B89" s="245" t="s">
        <v>97</v>
      </c>
      <c r="C89" s="245"/>
      <c r="D89" s="245"/>
      <c r="E89" s="245"/>
      <c r="F89" s="245"/>
      <c r="G89" s="245"/>
      <c r="H89" s="245"/>
      <c r="I89" s="151">
        <v>0</v>
      </c>
    </row>
    <row r="90" spans="1:9" ht="12.75">
      <c r="A90" s="139" t="s">
        <v>15</v>
      </c>
      <c r="B90" s="245" t="s">
        <v>98</v>
      </c>
      <c r="C90" s="245"/>
      <c r="D90" s="245"/>
      <c r="E90" s="245"/>
      <c r="F90" s="245"/>
      <c r="G90" s="245"/>
      <c r="H90" s="245"/>
      <c r="I90" s="151">
        <f>ROUND($I$45*26*0.00023,2)</f>
        <v>0</v>
      </c>
    </row>
    <row r="91" spans="1:9" s="100" customFormat="1" ht="12.75">
      <c r="A91" s="139" t="s">
        <v>53</v>
      </c>
      <c r="B91" s="216" t="s">
        <v>99</v>
      </c>
      <c r="C91" s="216"/>
      <c r="D91" s="216"/>
      <c r="E91" s="216"/>
      <c r="F91" s="216"/>
      <c r="G91" s="216"/>
      <c r="H91" s="216"/>
      <c r="I91" s="151">
        <f>ROUND(($I$42*0.0052066)/12,2)</f>
        <v>0</v>
      </c>
    </row>
    <row r="92" spans="1:9" s="100" customFormat="1" ht="15.75" customHeight="1">
      <c r="A92" s="139" t="s">
        <v>78</v>
      </c>
      <c r="B92" s="278" t="s">
        <v>100</v>
      </c>
      <c r="C92" s="278"/>
      <c r="D92" s="278"/>
      <c r="E92" s="278"/>
      <c r="F92" s="278"/>
      <c r="G92" s="278"/>
      <c r="H92" s="278"/>
      <c r="I92" s="154">
        <v>0</v>
      </c>
    </row>
    <row r="93" spans="1:9" s="100" customFormat="1" ht="18" customHeight="1">
      <c r="A93" s="144"/>
      <c r="B93" s="279" t="s">
        <v>65</v>
      </c>
      <c r="C93" s="279"/>
      <c r="D93" s="279"/>
      <c r="E93" s="279"/>
      <c r="F93" s="279"/>
      <c r="G93" s="279"/>
      <c r="H93" s="279"/>
      <c r="I93" s="149">
        <f>SUM(I80:I92)</f>
        <v>0</v>
      </c>
    </row>
    <row r="94" spans="1:9" s="100" customFormat="1" ht="9" customHeight="1">
      <c r="A94" s="223"/>
      <c r="B94" s="223"/>
      <c r="C94" s="223"/>
      <c r="D94" s="223"/>
      <c r="E94" s="223"/>
      <c r="F94" s="223"/>
      <c r="G94" s="223"/>
      <c r="H94" s="223"/>
      <c r="I94" s="223"/>
    </row>
    <row r="95" spans="1:9" s="100" customFormat="1" ht="32.25" customHeight="1">
      <c r="A95" s="238" t="s">
        <v>101</v>
      </c>
      <c r="B95" s="238"/>
      <c r="C95" s="238"/>
      <c r="D95" s="238"/>
      <c r="E95" s="238"/>
      <c r="F95" s="238"/>
      <c r="G95" s="238"/>
      <c r="H95" s="238"/>
      <c r="I95" s="238"/>
    </row>
    <row r="96" spans="1:9" s="100" customFormat="1" ht="8.25" customHeight="1">
      <c r="A96" s="280"/>
      <c r="B96" s="280"/>
      <c r="C96" s="280"/>
      <c r="D96" s="280"/>
      <c r="E96" s="280"/>
      <c r="F96" s="280"/>
      <c r="G96" s="280"/>
      <c r="H96" s="280"/>
      <c r="I96" s="280"/>
    </row>
    <row r="97" spans="1:9" s="100" customFormat="1" ht="17.25" customHeight="1">
      <c r="A97" s="281" t="s">
        <v>102</v>
      </c>
      <c r="B97" s="281"/>
      <c r="C97" s="281"/>
      <c r="D97" s="281"/>
      <c r="E97" s="281"/>
      <c r="F97" s="281"/>
      <c r="G97" s="281"/>
      <c r="H97" s="281"/>
      <c r="I97" s="281"/>
    </row>
    <row r="98" spans="1:9" s="100" customFormat="1" ht="15.75" customHeight="1">
      <c r="A98" s="126">
        <v>2</v>
      </c>
      <c r="B98" s="269" t="s">
        <v>103</v>
      </c>
      <c r="C98" s="269"/>
      <c r="D98" s="269"/>
      <c r="E98" s="269"/>
      <c r="F98" s="269"/>
      <c r="G98" s="269"/>
      <c r="H98" s="269"/>
      <c r="I98" s="126" t="s">
        <v>62</v>
      </c>
    </row>
    <row r="99" spans="1:9" s="100" customFormat="1" ht="14.25" customHeight="1">
      <c r="A99" s="145" t="s">
        <v>60</v>
      </c>
      <c r="B99" s="282" t="s">
        <v>104</v>
      </c>
      <c r="C99" s="282"/>
      <c r="D99" s="282"/>
      <c r="E99" s="282"/>
      <c r="F99" s="282"/>
      <c r="G99" s="282"/>
      <c r="H99" s="282"/>
      <c r="I99" s="155">
        <f>I60</f>
        <v>0</v>
      </c>
    </row>
    <row r="100" spans="1:9" s="100" customFormat="1" ht="14.25" customHeight="1">
      <c r="A100" s="145" t="s">
        <v>68</v>
      </c>
      <c r="B100" s="282" t="s">
        <v>69</v>
      </c>
      <c r="C100" s="282"/>
      <c r="D100" s="282"/>
      <c r="E100" s="282"/>
      <c r="F100" s="282"/>
      <c r="G100" s="282"/>
      <c r="H100" s="282"/>
      <c r="I100" s="155">
        <f>I74</f>
        <v>0</v>
      </c>
    </row>
    <row r="101" spans="1:9" s="100" customFormat="1" ht="14.25" customHeight="1">
      <c r="A101" s="145" t="s">
        <v>86</v>
      </c>
      <c r="B101" s="282" t="s">
        <v>87</v>
      </c>
      <c r="C101" s="282"/>
      <c r="D101" s="282"/>
      <c r="E101" s="282"/>
      <c r="F101" s="282"/>
      <c r="G101" s="282"/>
      <c r="H101" s="282"/>
      <c r="I101" s="155">
        <f>I93</f>
        <v>0</v>
      </c>
    </row>
    <row r="102" spans="1:9" s="100" customFormat="1" ht="14.25" customHeight="1">
      <c r="A102" s="283" t="s">
        <v>65</v>
      </c>
      <c r="B102" s="283"/>
      <c r="C102" s="283"/>
      <c r="D102" s="283"/>
      <c r="E102" s="283"/>
      <c r="F102" s="283"/>
      <c r="G102" s="283"/>
      <c r="H102" s="283"/>
      <c r="I102" s="156">
        <f>SUM(I99+I100+I101)</f>
        <v>0</v>
      </c>
    </row>
    <row r="103" spans="1:9" s="100" customFormat="1" ht="8.25" customHeight="1">
      <c r="A103" s="284"/>
      <c r="B103" s="284"/>
      <c r="C103" s="284"/>
      <c r="D103" s="284"/>
      <c r="E103" s="284"/>
      <c r="F103" s="284"/>
      <c r="G103" s="284"/>
      <c r="H103" s="284"/>
      <c r="I103" s="284"/>
    </row>
    <row r="104" spans="1:9" s="100" customFormat="1" ht="20.25" customHeight="1">
      <c r="A104" s="285" t="s">
        <v>105</v>
      </c>
      <c r="B104" s="285"/>
      <c r="C104" s="285"/>
      <c r="D104" s="285"/>
      <c r="E104" s="285"/>
      <c r="F104" s="285"/>
      <c r="G104" s="285"/>
      <c r="H104" s="285"/>
      <c r="I104" s="285"/>
    </row>
    <row r="105" spans="1:9" s="100" customFormat="1" ht="15">
      <c r="A105" s="138">
        <v>3</v>
      </c>
      <c r="B105" s="286" t="s">
        <v>106</v>
      </c>
      <c r="C105" s="286"/>
      <c r="D105" s="286"/>
      <c r="E105" s="286"/>
      <c r="F105" s="286"/>
      <c r="G105" s="286"/>
      <c r="H105" s="286"/>
      <c r="I105" s="138" t="s">
        <v>62</v>
      </c>
    </row>
    <row r="106" spans="1:9" s="100" customFormat="1" ht="44.25" customHeight="1">
      <c r="A106" s="139" t="s">
        <v>8</v>
      </c>
      <c r="B106" s="287" t="s">
        <v>107</v>
      </c>
      <c r="C106" s="287"/>
      <c r="D106" s="287"/>
      <c r="E106" s="287"/>
      <c r="F106" s="287"/>
      <c r="G106" s="287"/>
      <c r="H106" s="287"/>
      <c r="I106" s="148">
        <f>ROUND((($I$45/12)+($I$58/12)+($I$45/12/12)+($I$59/12))*(30/30)*0.05,2)</f>
        <v>0</v>
      </c>
    </row>
    <row r="107" spans="1:9" s="100" customFormat="1" ht="12.75">
      <c r="A107" s="139" t="s">
        <v>11</v>
      </c>
      <c r="B107" s="288" t="s">
        <v>108</v>
      </c>
      <c r="C107" s="288"/>
      <c r="D107" s="288"/>
      <c r="E107" s="288"/>
      <c r="F107" s="288"/>
      <c r="G107" s="288"/>
      <c r="H107" s="288"/>
      <c r="I107" s="148">
        <f>ROUND($H$73*I106,2)</f>
        <v>0</v>
      </c>
    </row>
    <row r="108" spans="1:9" s="100" customFormat="1" ht="25.5" customHeight="1">
      <c r="A108" s="139" t="s">
        <v>13</v>
      </c>
      <c r="B108" s="206" t="s">
        <v>109</v>
      </c>
      <c r="C108" s="206"/>
      <c r="D108" s="206"/>
      <c r="E108" s="206"/>
      <c r="F108" s="206"/>
      <c r="G108" s="206"/>
      <c r="H108" s="206"/>
      <c r="I108" s="148">
        <f>ROUND((0.08*0.5*SUM($I$45+$I$58+$I$59+$I$120)*0.05),2)</f>
        <v>0</v>
      </c>
    </row>
    <row r="109" spans="1:9" s="100" customFormat="1" ht="40.5" customHeight="1">
      <c r="A109" s="194" t="s">
        <v>15</v>
      </c>
      <c r="B109" s="289" t="s">
        <v>110</v>
      </c>
      <c r="C109" s="289"/>
      <c r="D109" s="289"/>
      <c r="E109" s="289"/>
      <c r="F109" s="289"/>
      <c r="G109" s="289"/>
      <c r="H109" s="289"/>
      <c r="I109" s="195">
        <f>ROUND(((7/30)/12)*$I$45*1,2)</f>
        <v>0</v>
      </c>
    </row>
    <row r="110" spans="1:9" s="100" customFormat="1" ht="23.25" customHeight="1">
      <c r="A110" s="139" t="s">
        <v>53</v>
      </c>
      <c r="B110" s="288" t="s">
        <v>111</v>
      </c>
      <c r="C110" s="288"/>
      <c r="D110" s="288"/>
      <c r="E110" s="288"/>
      <c r="F110" s="288"/>
      <c r="G110" s="288"/>
      <c r="H110" s="288"/>
      <c r="I110" s="148">
        <f>ROUND($H$74*I109,2)</f>
        <v>0</v>
      </c>
    </row>
    <row r="111" spans="1:9" s="100" customFormat="1" ht="26.25" customHeight="1">
      <c r="A111" s="139" t="s">
        <v>78</v>
      </c>
      <c r="B111" s="206" t="s">
        <v>112</v>
      </c>
      <c r="C111" s="206"/>
      <c r="D111" s="206"/>
      <c r="E111" s="206"/>
      <c r="F111" s="206"/>
      <c r="G111" s="206"/>
      <c r="H111" s="206"/>
      <c r="I111" s="148">
        <f>ROUND(0.08*0.5*SUM($I$45+$I$58+$I$59+$I$120)*1,2)</f>
        <v>0</v>
      </c>
    </row>
    <row r="112" spans="1:9" s="100" customFormat="1" ht="15.75" customHeight="1">
      <c r="A112" s="270" t="s">
        <v>65</v>
      </c>
      <c r="B112" s="270"/>
      <c r="C112" s="270"/>
      <c r="D112" s="270"/>
      <c r="E112" s="270"/>
      <c r="F112" s="270"/>
      <c r="G112" s="270"/>
      <c r="H112" s="270"/>
      <c r="I112" s="149">
        <f>SUM(I106:I111)</f>
        <v>0</v>
      </c>
    </row>
    <row r="113" spans="1:9" s="100" customFormat="1" ht="40.5" customHeight="1">
      <c r="A113" s="290" t="s">
        <v>113</v>
      </c>
      <c r="B113" s="290"/>
      <c r="C113" s="290"/>
      <c r="D113" s="290"/>
      <c r="E113" s="290"/>
      <c r="F113" s="290"/>
      <c r="G113" s="290"/>
      <c r="H113" s="290"/>
      <c r="I113" s="290"/>
    </row>
    <row r="114" spans="1:9" ht="24" customHeight="1">
      <c r="A114" s="291" t="s">
        <v>114</v>
      </c>
      <c r="B114" s="291"/>
      <c r="C114" s="291"/>
      <c r="D114" s="291"/>
      <c r="E114" s="291"/>
      <c r="F114" s="291"/>
      <c r="G114" s="291"/>
      <c r="H114" s="291"/>
      <c r="I114" s="291"/>
    </row>
    <row r="115" spans="1:9" ht="33.75" customHeight="1">
      <c r="A115" s="290" t="s">
        <v>115</v>
      </c>
      <c r="B115" s="290"/>
      <c r="C115" s="290"/>
      <c r="D115" s="290"/>
      <c r="E115" s="290"/>
      <c r="F115" s="290"/>
      <c r="G115" s="290"/>
      <c r="H115" s="290"/>
      <c r="I115" s="290"/>
    </row>
    <row r="116" spans="1:9" ht="42" customHeight="1">
      <c r="A116" s="292" t="s">
        <v>116</v>
      </c>
      <c r="B116" s="292"/>
      <c r="C116" s="292"/>
      <c r="D116" s="292"/>
      <c r="E116" s="292"/>
      <c r="F116" s="292"/>
      <c r="G116" s="292"/>
      <c r="H116" s="292"/>
      <c r="I116" s="157">
        <f>ROUND(I45/12,2)+I45+I58+I59</f>
        <v>0</v>
      </c>
    </row>
    <row r="117" spans="1:9" ht="7.5" customHeight="1">
      <c r="A117" s="293"/>
      <c r="B117" s="293"/>
      <c r="C117" s="293"/>
      <c r="D117" s="293"/>
      <c r="E117" s="293"/>
      <c r="F117" s="293"/>
      <c r="G117" s="293"/>
      <c r="H117" s="293"/>
      <c r="I117" s="293"/>
    </row>
    <row r="118" spans="1:9" ht="24" customHeight="1">
      <c r="A118" s="294" t="s">
        <v>117</v>
      </c>
      <c r="B118" s="294"/>
      <c r="C118" s="294"/>
      <c r="D118" s="294"/>
      <c r="E118" s="294"/>
      <c r="F118" s="294"/>
      <c r="G118" s="294"/>
      <c r="H118" s="294"/>
      <c r="I118" s="294"/>
    </row>
    <row r="119" spans="1:9" ht="24" customHeight="1">
      <c r="A119" s="146" t="s">
        <v>118</v>
      </c>
      <c r="B119" s="286" t="s">
        <v>119</v>
      </c>
      <c r="C119" s="286"/>
      <c r="D119" s="286"/>
      <c r="E119" s="286"/>
      <c r="F119" s="286"/>
      <c r="G119" s="286"/>
      <c r="H119" s="286"/>
      <c r="I119" s="146" t="s">
        <v>62</v>
      </c>
    </row>
    <row r="120" spans="1:9" ht="14.25" customHeight="1">
      <c r="A120" s="147" t="s">
        <v>8</v>
      </c>
      <c r="B120" s="206" t="s">
        <v>120</v>
      </c>
      <c r="C120" s="206"/>
      <c r="D120" s="206"/>
      <c r="E120" s="206"/>
      <c r="F120" s="206"/>
      <c r="G120" s="206"/>
      <c r="H120" s="206"/>
      <c r="I120" s="148">
        <f>ROUND($I$116/12,2)</f>
        <v>0</v>
      </c>
    </row>
    <row r="121" spans="1:9" ht="14.25" customHeight="1">
      <c r="A121" s="147" t="s">
        <v>11</v>
      </c>
      <c r="B121" s="206" t="s">
        <v>121</v>
      </c>
      <c r="C121" s="206"/>
      <c r="D121" s="206"/>
      <c r="E121" s="206"/>
      <c r="F121" s="206"/>
      <c r="G121" s="206"/>
      <c r="H121" s="206"/>
      <c r="I121" s="148">
        <f>ROUND((2.96/30)/12*($I$116),2)</f>
        <v>0</v>
      </c>
    </row>
    <row r="122" spans="1:9" ht="15.75" customHeight="1">
      <c r="A122" s="147" t="s">
        <v>13</v>
      </c>
      <c r="B122" s="206" t="s">
        <v>122</v>
      </c>
      <c r="C122" s="206"/>
      <c r="D122" s="206"/>
      <c r="E122" s="206"/>
      <c r="F122" s="206"/>
      <c r="G122" s="206"/>
      <c r="H122" s="206"/>
      <c r="I122" s="148">
        <f>ROUND((5/30)/12*0.015*($I$116),2)</f>
        <v>0</v>
      </c>
    </row>
    <row r="123" spans="1:9" ht="13.5" customHeight="1">
      <c r="A123" s="147" t="s">
        <v>15</v>
      </c>
      <c r="B123" s="206" t="s">
        <v>123</v>
      </c>
      <c r="C123" s="206"/>
      <c r="D123" s="206"/>
      <c r="E123" s="206"/>
      <c r="F123" s="206"/>
      <c r="G123" s="206"/>
      <c r="H123" s="206"/>
      <c r="I123" s="148">
        <f>ROUND(((15/30)/12)*0.0078*($I$116),2)</f>
        <v>0</v>
      </c>
    </row>
    <row r="124" spans="1:9" ht="13.5" customHeight="1">
      <c r="A124" s="139" t="s">
        <v>53</v>
      </c>
      <c r="B124" s="216" t="s">
        <v>124</v>
      </c>
      <c r="C124" s="216"/>
      <c r="D124" s="216"/>
      <c r="E124" s="216"/>
      <c r="F124" s="216"/>
      <c r="G124" s="216"/>
      <c r="H124" s="216"/>
      <c r="I124" s="148">
        <f>ROUND((1+1/3)/12*(4/12)*0.02*($I$45),2)</f>
        <v>0</v>
      </c>
    </row>
    <row r="125" spans="1:9" ht="15.75" customHeight="1">
      <c r="A125" s="147" t="s">
        <v>78</v>
      </c>
      <c r="B125" s="288" t="s">
        <v>125</v>
      </c>
      <c r="C125" s="288"/>
      <c r="D125" s="288"/>
      <c r="E125" s="288"/>
      <c r="F125" s="288"/>
      <c r="G125" s="288"/>
      <c r="H125" s="288"/>
      <c r="I125" s="158">
        <f>ROUND(((3/30)/12)*($I$116),2)</f>
        <v>0</v>
      </c>
    </row>
    <row r="126" spans="1:9" ht="15.75" customHeight="1">
      <c r="A126" s="270" t="s">
        <v>65</v>
      </c>
      <c r="B126" s="270"/>
      <c r="C126" s="270"/>
      <c r="D126" s="270"/>
      <c r="E126" s="270"/>
      <c r="F126" s="270"/>
      <c r="G126" s="270"/>
      <c r="H126" s="270"/>
      <c r="I126" s="173">
        <f>SUM(I120:I125)</f>
        <v>0</v>
      </c>
    </row>
    <row r="127" spans="1:9" ht="15.75" customHeight="1">
      <c r="A127" s="147" t="s">
        <v>80</v>
      </c>
      <c r="B127" s="295" t="s">
        <v>126</v>
      </c>
      <c r="C127" s="295"/>
      <c r="D127" s="295"/>
      <c r="E127" s="295"/>
      <c r="F127" s="295"/>
      <c r="G127" s="295"/>
      <c r="H127" s="295"/>
      <c r="I127" s="196">
        <f>ROUND(H74*I126,2)</f>
        <v>0</v>
      </c>
    </row>
    <row r="128" spans="1:9" ht="15.75" customHeight="1">
      <c r="A128" s="270" t="s">
        <v>65</v>
      </c>
      <c r="B128" s="270"/>
      <c r="C128" s="270"/>
      <c r="D128" s="270"/>
      <c r="E128" s="270"/>
      <c r="F128" s="270"/>
      <c r="G128" s="270"/>
      <c r="H128" s="270"/>
      <c r="I128" s="149">
        <f>SUM(I126:I127)</f>
        <v>0</v>
      </c>
    </row>
    <row r="129" spans="1:9" ht="24.75" customHeight="1">
      <c r="A129" s="290" t="s">
        <v>127</v>
      </c>
      <c r="B129" s="290"/>
      <c r="C129" s="290"/>
      <c r="D129" s="290"/>
      <c r="E129" s="290"/>
      <c r="F129" s="290"/>
      <c r="G129" s="290"/>
      <c r="H129" s="290"/>
      <c r="I129" s="290"/>
    </row>
    <row r="130" spans="1:9" ht="9" customHeight="1">
      <c r="A130" s="296"/>
      <c r="B130" s="296"/>
      <c r="C130" s="296"/>
      <c r="D130" s="296"/>
      <c r="E130" s="296"/>
      <c r="F130" s="296"/>
      <c r="G130" s="296"/>
      <c r="H130" s="296"/>
      <c r="I130" s="296"/>
    </row>
    <row r="131" spans="1:9" ht="15.75" customHeight="1">
      <c r="A131" s="271" t="s">
        <v>128</v>
      </c>
      <c r="B131" s="271"/>
      <c r="C131" s="271"/>
      <c r="D131" s="271"/>
      <c r="E131" s="271"/>
      <c r="F131" s="271"/>
      <c r="G131" s="271"/>
      <c r="H131" s="271"/>
      <c r="I131" s="271"/>
    </row>
    <row r="132" spans="1:9" ht="15.75" customHeight="1">
      <c r="A132" s="159" t="s">
        <v>129</v>
      </c>
      <c r="B132" s="297" t="s">
        <v>130</v>
      </c>
      <c r="C132" s="297"/>
      <c r="D132" s="297"/>
      <c r="E132" s="297"/>
      <c r="F132" s="297"/>
      <c r="G132" s="297"/>
      <c r="H132" s="297"/>
      <c r="I132" s="174" t="s">
        <v>62</v>
      </c>
    </row>
    <row r="133" spans="1:9" ht="15.75" customHeight="1">
      <c r="A133" s="112" t="s">
        <v>8</v>
      </c>
      <c r="B133" s="263" t="s">
        <v>131</v>
      </c>
      <c r="C133" s="263"/>
      <c r="D133" s="263"/>
      <c r="E133" s="263"/>
      <c r="F133" s="263"/>
      <c r="G133" s="263"/>
      <c r="H133" s="263"/>
      <c r="I133" s="175">
        <v>0</v>
      </c>
    </row>
    <row r="134" spans="1:9" ht="15.75" customHeight="1">
      <c r="A134" s="298" t="s">
        <v>65</v>
      </c>
      <c r="B134" s="298"/>
      <c r="C134" s="298"/>
      <c r="D134" s="298"/>
      <c r="E134" s="298"/>
      <c r="F134" s="298"/>
      <c r="G134" s="298"/>
      <c r="H134" s="298"/>
      <c r="I134" s="175">
        <v>0</v>
      </c>
    </row>
    <row r="135" spans="1:9" ht="15.75" customHeight="1">
      <c r="A135" s="160" t="s">
        <v>11</v>
      </c>
      <c r="B135" s="228" t="s">
        <v>132</v>
      </c>
      <c r="C135" s="228"/>
      <c r="D135" s="228"/>
      <c r="E135" s="228"/>
      <c r="F135" s="228"/>
      <c r="G135" s="228"/>
      <c r="H135" s="228"/>
      <c r="I135" s="176">
        <f>ROUND(H75*I134,2)</f>
        <v>0</v>
      </c>
    </row>
    <row r="136" spans="1:9" ht="15.75" customHeight="1">
      <c r="A136" s="299" t="s">
        <v>65</v>
      </c>
      <c r="B136" s="299"/>
      <c r="C136" s="299"/>
      <c r="D136" s="299"/>
      <c r="E136" s="299"/>
      <c r="F136" s="299"/>
      <c r="G136" s="299"/>
      <c r="H136" s="299"/>
      <c r="I136" s="124">
        <f>SUM(I134:I135)</f>
        <v>0</v>
      </c>
    </row>
    <row r="137" spans="1:9" ht="7.5" customHeight="1">
      <c r="A137" s="296"/>
      <c r="B137" s="296"/>
      <c r="C137" s="296"/>
      <c r="D137" s="296"/>
      <c r="E137" s="296"/>
      <c r="F137" s="296"/>
      <c r="G137" s="296"/>
      <c r="H137" s="296"/>
      <c r="I137" s="296"/>
    </row>
    <row r="138" spans="1:9" ht="22.5" customHeight="1">
      <c r="A138" s="290" t="s">
        <v>133</v>
      </c>
      <c r="B138" s="290"/>
      <c r="C138" s="290"/>
      <c r="D138" s="290"/>
      <c r="E138" s="290"/>
      <c r="F138" s="290"/>
      <c r="G138" s="290"/>
      <c r="H138" s="290"/>
      <c r="I138" s="290"/>
    </row>
    <row r="139" spans="1:9" ht="9" customHeight="1">
      <c r="A139" s="300"/>
      <c r="B139" s="300"/>
      <c r="C139" s="300"/>
      <c r="D139" s="300"/>
      <c r="E139" s="300"/>
      <c r="F139" s="300"/>
      <c r="G139" s="300"/>
      <c r="H139" s="300"/>
      <c r="I139" s="300"/>
    </row>
    <row r="140" spans="1:9" ht="23.25" customHeight="1">
      <c r="A140" s="260" t="s">
        <v>134</v>
      </c>
      <c r="B140" s="260"/>
      <c r="C140" s="260"/>
      <c r="D140" s="260"/>
      <c r="E140" s="260"/>
      <c r="F140" s="260"/>
      <c r="G140" s="260"/>
      <c r="H140" s="260"/>
      <c r="I140" s="260"/>
    </row>
    <row r="141" spans="1:9" ht="23.25" customHeight="1">
      <c r="A141" s="126">
        <v>4</v>
      </c>
      <c r="B141" s="297" t="s">
        <v>135</v>
      </c>
      <c r="C141" s="297"/>
      <c r="D141" s="297"/>
      <c r="E141" s="297"/>
      <c r="F141" s="297"/>
      <c r="G141" s="297"/>
      <c r="H141" s="297"/>
      <c r="I141" s="174" t="s">
        <v>62</v>
      </c>
    </row>
    <row r="142" spans="1:9" ht="18.75" customHeight="1">
      <c r="A142" s="145" t="s">
        <v>118</v>
      </c>
      <c r="B142" s="263" t="s">
        <v>119</v>
      </c>
      <c r="C142" s="263"/>
      <c r="D142" s="263"/>
      <c r="E142" s="263"/>
      <c r="F142" s="263"/>
      <c r="G142" s="263"/>
      <c r="H142" s="263"/>
      <c r="I142" s="175">
        <f>I128</f>
        <v>0</v>
      </c>
    </row>
    <row r="143" spans="1:9" ht="21.75" customHeight="1">
      <c r="A143" s="145" t="s">
        <v>136</v>
      </c>
      <c r="B143" s="263" t="s">
        <v>130</v>
      </c>
      <c r="C143" s="263"/>
      <c r="D143" s="263"/>
      <c r="E143" s="263"/>
      <c r="F143" s="263"/>
      <c r="G143" s="263"/>
      <c r="H143" s="263"/>
      <c r="I143" s="175">
        <f>I136</f>
        <v>0</v>
      </c>
    </row>
    <row r="144" spans="1:9" ht="23.25" customHeight="1">
      <c r="A144" s="283" t="s">
        <v>65</v>
      </c>
      <c r="B144" s="283"/>
      <c r="C144" s="283"/>
      <c r="D144" s="283"/>
      <c r="E144" s="283"/>
      <c r="F144" s="283"/>
      <c r="G144" s="283"/>
      <c r="H144" s="283"/>
      <c r="I144" s="124">
        <f>SUM(I142+I143)</f>
        <v>0</v>
      </c>
    </row>
    <row r="145" spans="1:9" ht="7.5" customHeight="1">
      <c r="A145" s="301"/>
      <c r="B145" s="301"/>
      <c r="C145" s="301"/>
      <c r="D145" s="301"/>
      <c r="E145" s="301"/>
      <c r="F145" s="301"/>
      <c r="G145" s="301"/>
      <c r="H145" s="301"/>
      <c r="I145" s="301"/>
    </row>
    <row r="146" spans="1:9" s="100" customFormat="1" ht="27.75" customHeight="1">
      <c r="A146" s="291" t="s">
        <v>137</v>
      </c>
      <c r="B146" s="291"/>
      <c r="C146" s="291"/>
      <c r="D146" s="291"/>
      <c r="E146" s="291"/>
      <c r="F146" s="291"/>
      <c r="G146" s="291"/>
      <c r="H146" s="291"/>
      <c r="I146" s="291"/>
    </row>
    <row r="147" spans="1:9" ht="27" customHeight="1">
      <c r="A147" s="138">
        <v>3</v>
      </c>
      <c r="B147" s="241" t="s">
        <v>138</v>
      </c>
      <c r="C147" s="241"/>
      <c r="D147" s="241"/>
      <c r="E147" s="241"/>
      <c r="F147" s="241"/>
      <c r="G147" s="241"/>
      <c r="H147" s="241"/>
      <c r="I147" s="138" t="s">
        <v>62</v>
      </c>
    </row>
    <row r="148" spans="1:9" ht="12.75">
      <c r="A148" s="139" t="s">
        <v>8</v>
      </c>
      <c r="B148" s="216" t="s">
        <v>315</v>
      </c>
      <c r="C148" s="216"/>
      <c r="D148" s="216"/>
      <c r="E148" s="216"/>
      <c r="F148" s="216"/>
      <c r="G148" s="216"/>
      <c r="H148" s="216"/>
      <c r="I148" s="151"/>
    </row>
    <row r="149" spans="1:9" ht="15.75" customHeight="1">
      <c r="A149" s="139" t="s">
        <v>11</v>
      </c>
      <c r="B149" s="216" t="s">
        <v>139</v>
      </c>
      <c r="C149" s="216"/>
      <c r="D149" s="216"/>
      <c r="E149" s="216"/>
      <c r="F149" s="216"/>
      <c r="G149" s="216"/>
      <c r="H149" s="216"/>
      <c r="I149" s="154"/>
    </row>
    <row r="150" spans="1:9" ht="12.75">
      <c r="A150" s="139" t="s">
        <v>13</v>
      </c>
      <c r="B150" s="302" t="s">
        <v>313</v>
      </c>
      <c r="C150" s="302"/>
      <c r="D150" s="302"/>
      <c r="E150" s="302"/>
      <c r="F150" s="302"/>
      <c r="G150" s="302"/>
      <c r="H150" s="302"/>
      <c r="I150" s="154"/>
    </row>
    <row r="151" spans="1:9" ht="15.75" customHeight="1">
      <c r="A151" s="270" t="s">
        <v>140</v>
      </c>
      <c r="B151" s="270"/>
      <c r="C151" s="270"/>
      <c r="D151" s="270"/>
      <c r="E151" s="270"/>
      <c r="F151" s="270"/>
      <c r="G151" s="270"/>
      <c r="H151" s="270"/>
      <c r="I151" s="177">
        <f>ROUND(SUM(I148:I150),2)</f>
        <v>0</v>
      </c>
    </row>
    <row r="152" spans="1:9" ht="7.5" customHeight="1">
      <c r="A152" s="303"/>
      <c r="B152" s="303"/>
      <c r="C152" s="303"/>
      <c r="D152" s="303"/>
      <c r="E152" s="303"/>
      <c r="F152" s="303"/>
      <c r="G152" s="303"/>
      <c r="H152" s="303"/>
      <c r="I152" s="303"/>
    </row>
    <row r="153" spans="1:9" ht="15.75" customHeight="1">
      <c r="A153" s="304" t="s">
        <v>141</v>
      </c>
      <c r="B153" s="304"/>
      <c r="C153" s="304"/>
      <c r="D153" s="304"/>
      <c r="E153" s="304"/>
      <c r="F153" s="304"/>
      <c r="G153" s="304"/>
      <c r="H153" s="304"/>
      <c r="I153" s="304"/>
    </row>
    <row r="154" spans="1:9" ht="6.75" customHeight="1">
      <c r="A154" s="161"/>
      <c r="B154" s="162"/>
      <c r="C154" s="162"/>
      <c r="D154" s="162"/>
      <c r="E154" s="162"/>
      <c r="F154" s="162"/>
      <c r="G154" s="162"/>
      <c r="H154" s="162"/>
      <c r="I154" s="178"/>
    </row>
    <row r="155" spans="1:9" ht="15.75">
      <c r="A155" s="285" t="s">
        <v>142</v>
      </c>
      <c r="B155" s="285"/>
      <c r="C155" s="285"/>
      <c r="D155" s="285"/>
      <c r="E155" s="285"/>
      <c r="F155" s="285"/>
      <c r="G155" s="285"/>
      <c r="H155" s="285"/>
      <c r="I155" s="285"/>
    </row>
    <row r="156" spans="1:9" ht="30">
      <c r="A156" s="138">
        <v>6</v>
      </c>
      <c r="B156" s="286" t="s">
        <v>143</v>
      </c>
      <c r="C156" s="286"/>
      <c r="D156" s="286"/>
      <c r="E156" s="286"/>
      <c r="F156" s="286"/>
      <c r="G156" s="286"/>
      <c r="H156" s="104" t="s">
        <v>46</v>
      </c>
      <c r="I156" s="179" t="s">
        <v>70</v>
      </c>
    </row>
    <row r="157" spans="1:9" ht="50.25" customHeight="1">
      <c r="A157" s="305" t="s">
        <v>144</v>
      </c>
      <c r="B157" s="305"/>
      <c r="C157" s="305"/>
      <c r="D157" s="305"/>
      <c r="E157" s="305"/>
      <c r="F157" s="305"/>
      <c r="G157" s="305"/>
      <c r="H157" s="163" t="s">
        <v>23</v>
      </c>
      <c r="I157" s="180">
        <f>SUM(I51+I102+I112+I144+I151)</f>
        <v>0</v>
      </c>
    </row>
    <row r="158" spans="1:9" ht="15">
      <c r="A158" s="139" t="s">
        <v>8</v>
      </c>
      <c r="B158" s="306" t="s">
        <v>145</v>
      </c>
      <c r="C158" s="306"/>
      <c r="D158" s="306"/>
      <c r="E158" s="306"/>
      <c r="F158" s="306"/>
      <c r="G158" s="306"/>
      <c r="H158" s="129">
        <v>0.06</v>
      </c>
      <c r="I158" s="148">
        <f>ROUND(H158*I157,2)</f>
        <v>0</v>
      </c>
    </row>
    <row r="159" spans="1:9" ht="50.25" customHeight="1">
      <c r="A159" s="305" t="s">
        <v>146</v>
      </c>
      <c r="B159" s="305"/>
      <c r="C159" s="305"/>
      <c r="D159" s="305"/>
      <c r="E159" s="305"/>
      <c r="F159" s="305"/>
      <c r="G159" s="305"/>
      <c r="H159" s="164" t="s">
        <v>23</v>
      </c>
      <c r="I159" s="180">
        <f>SUM(I51+I102+I112+I144+I151+I158)</f>
        <v>0</v>
      </c>
    </row>
    <row r="160" spans="1:9" ht="15">
      <c r="A160" s="139" t="s">
        <v>11</v>
      </c>
      <c r="B160" s="306" t="s">
        <v>147</v>
      </c>
      <c r="C160" s="306"/>
      <c r="D160" s="306"/>
      <c r="E160" s="306"/>
      <c r="F160" s="306"/>
      <c r="G160" s="306"/>
      <c r="H160" s="129">
        <v>0.0679</v>
      </c>
      <c r="I160" s="148">
        <f>ROUND(H160*I159,2)</f>
        <v>0</v>
      </c>
    </row>
    <row r="161" spans="1:9" ht="48.75" customHeight="1">
      <c r="A161" s="305" t="s">
        <v>148</v>
      </c>
      <c r="B161" s="305"/>
      <c r="C161" s="305"/>
      <c r="D161" s="305"/>
      <c r="E161" s="305"/>
      <c r="F161" s="305"/>
      <c r="G161" s="305"/>
      <c r="H161" s="164" t="s">
        <v>23</v>
      </c>
      <c r="I161" s="180">
        <f>SUM(I51+I102+I112+I144+I151+I158+I160)</f>
        <v>0</v>
      </c>
    </row>
    <row r="162" spans="1:9" ht="15.75">
      <c r="A162" s="165" t="s">
        <v>13</v>
      </c>
      <c r="B162" s="307" t="s">
        <v>149</v>
      </c>
      <c r="C162" s="307"/>
      <c r="D162" s="307"/>
      <c r="E162" s="307"/>
      <c r="F162" s="307"/>
      <c r="G162" s="307"/>
      <c r="H162" s="166" t="s">
        <v>23</v>
      </c>
      <c r="I162" s="118" t="s">
        <v>23</v>
      </c>
    </row>
    <row r="163" spans="1:9" ht="12.75">
      <c r="A163" s="139"/>
      <c r="B163" s="308" t="s">
        <v>150</v>
      </c>
      <c r="C163" s="308"/>
      <c r="D163" s="308"/>
      <c r="E163" s="308"/>
      <c r="F163" s="308"/>
      <c r="G163" s="308"/>
      <c r="H163" s="166" t="s">
        <v>23</v>
      </c>
      <c r="I163" s="118" t="s">
        <v>23</v>
      </c>
    </row>
    <row r="164" spans="1:9" ht="22.5" customHeight="1">
      <c r="A164" s="139"/>
      <c r="B164" s="309" t="s">
        <v>151</v>
      </c>
      <c r="C164" s="309"/>
      <c r="D164" s="309"/>
      <c r="E164" s="309"/>
      <c r="F164" s="309"/>
      <c r="G164" s="309"/>
      <c r="H164" s="167">
        <v>0.03</v>
      </c>
      <c r="I164" s="181">
        <f>ROUND(($I$161/(1-$H$173))*H164,2)</f>
        <v>0</v>
      </c>
    </row>
    <row r="165" spans="1:9" ht="22.5" customHeight="1">
      <c r="A165" s="139"/>
      <c r="B165" s="309" t="s">
        <v>152</v>
      </c>
      <c r="C165" s="309"/>
      <c r="D165" s="309"/>
      <c r="E165" s="309"/>
      <c r="F165" s="309"/>
      <c r="G165" s="309"/>
      <c r="H165" s="167">
        <v>0.0065</v>
      </c>
      <c r="I165" s="181">
        <f>ROUND(($I$161/(1-$H$173))*H165,2)</f>
        <v>0</v>
      </c>
    </row>
    <row r="166" spans="1:9" ht="29.25" customHeight="1">
      <c r="A166" s="139"/>
      <c r="B166" s="287" t="s">
        <v>153</v>
      </c>
      <c r="C166" s="287"/>
      <c r="D166" s="287"/>
      <c r="E166" s="287"/>
      <c r="F166" s="287"/>
      <c r="G166" s="287"/>
      <c r="H166" s="168" t="s">
        <v>23</v>
      </c>
      <c r="I166" s="118" t="s">
        <v>23</v>
      </c>
    </row>
    <row r="167" spans="1:9" ht="29.25" customHeight="1">
      <c r="A167" s="139"/>
      <c r="B167" s="287" t="s">
        <v>154</v>
      </c>
      <c r="C167" s="287"/>
      <c r="D167" s="287"/>
      <c r="E167" s="287"/>
      <c r="F167" s="287"/>
      <c r="G167" s="287"/>
      <c r="H167" s="168" t="s">
        <v>23</v>
      </c>
      <c r="I167" s="118" t="s">
        <v>23</v>
      </c>
    </row>
    <row r="168" spans="1:9" ht="18" customHeight="1">
      <c r="A168" s="139"/>
      <c r="B168" s="310" t="s">
        <v>155</v>
      </c>
      <c r="C168" s="310"/>
      <c r="D168" s="310"/>
      <c r="E168" s="310"/>
      <c r="F168" s="310"/>
      <c r="G168" s="310"/>
      <c r="H168" s="169" t="s">
        <v>23</v>
      </c>
      <c r="I168" s="182" t="s">
        <v>23</v>
      </c>
    </row>
    <row r="169" spans="1:9" ht="18" customHeight="1">
      <c r="A169" s="139"/>
      <c r="B169" s="310" t="s">
        <v>156</v>
      </c>
      <c r="C169" s="310"/>
      <c r="D169" s="310"/>
      <c r="E169" s="310"/>
      <c r="F169" s="310"/>
      <c r="G169" s="310"/>
      <c r="H169" s="169" t="s">
        <v>23</v>
      </c>
      <c r="I169" s="182" t="s">
        <v>23</v>
      </c>
    </row>
    <row r="170" spans="1:9" ht="15" customHeight="1">
      <c r="A170" s="139"/>
      <c r="B170" s="206" t="s">
        <v>157</v>
      </c>
      <c r="C170" s="206"/>
      <c r="D170" s="206"/>
      <c r="E170" s="206"/>
      <c r="F170" s="206"/>
      <c r="G170" s="206"/>
      <c r="H170" s="167">
        <v>0.025</v>
      </c>
      <c r="I170" s="181">
        <f>ROUND(($I$161/(1-$H$173))*H170,2)</f>
        <v>0</v>
      </c>
    </row>
    <row r="171" spans="1:9" ht="15.75" customHeight="1">
      <c r="A171" s="270" t="s">
        <v>65</v>
      </c>
      <c r="B171" s="270"/>
      <c r="C171" s="270"/>
      <c r="D171" s="270"/>
      <c r="E171" s="270"/>
      <c r="F171" s="270"/>
      <c r="G171" s="270"/>
      <c r="H171" s="270"/>
      <c r="I171" s="149">
        <f>SUM(I158+I160+I164+I165+I170)</f>
        <v>0</v>
      </c>
    </row>
    <row r="172" spans="1:9" ht="6.75" customHeight="1">
      <c r="A172" s="301"/>
      <c r="B172" s="301"/>
      <c r="C172" s="301"/>
      <c r="D172" s="301"/>
      <c r="E172" s="301"/>
      <c r="F172" s="301"/>
      <c r="G172" s="301"/>
      <c r="H172" s="301"/>
      <c r="I172" s="301"/>
    </row>
    <row r="173" spans="1:9" ht="15.75" customHeight="1">
      <c r="A173" s="311" t="s">
        <v>158</v>
      </c>
      <c r="B173" s="311"/>
      <c r="C173" s="311"/>
      <c r="D173" s="311"/>
      <c r="E173" s="311"/>
      <c r="F173" s="311"/>
      <c r="G173" s="311"/>
      <c r="H173" s="170">
        <f>SUM(H164:H170)</f>
        <v>0.0615</v>
      </c>
      <c r="I173" s="183">
        <f>SUM(I164:I170)</f>
        <v>0</v>
      </c>
    </row>
    <row r="174" spans="1:9" ht="12.75" customHeight="1">
      <c r="A174" s="315" t="s">
        <v>159</v>
      </c>
      <c r="B174" s="315"/>
      <c r="C174" s="312" t="s">
        <v>160</v>
      </c>
      <c r="D174" s="312"/>
      <c r="E174" s="312"/>
      <c r="F174" s="312"/>
      <c r="G174" s="312"/>
      <c r="H174" s="312"/>
      <c r="I174" s="312"/>
    </row>
    <row r="175" spans="1:9" ht="12" customHeight="1">
      <c r="A175" s="315"/>
      <c r="B175" s="315"/>
      <c r="C175" s="313" t="s">
        <v>161</v>
      </c>
      <c r="D175" s="313"/>
      <c r="E175" s="313"/>
      <c r="F175" s="313"/>
      <c r="G175" s="313"/>
      <c r="H175" s="313"/>
      <c r="I175" s="313"/>
    </row>
    <row r="176" spans="1:9" ht="13.5" customHeight="1">
      <c r="A176" s="315"/>
      <c r="B176" s="315"/>
      <c r="C176" s="314" t="s">
        <v>162</v>
      </c>
      <c r="D176" s="314"/>
      <c r="E176" s="314"/>
      <c r="F176" s="314"/>
      <c r="G176" s="314"/>
      <c r="H176" s="314"/>
      <c r="I176" s="314"/>
    </row>
    <row r="177" spans="1:9" ht="6.75" customHeight="1">
      <c r="A177" s="316"/>
      <c r="B177" s="316"/>
      <c r="C177" s="316"/>
      <c r="D177" s="316"/>
      <c r="E177" s="316"/>
      <c r="F177" s="316"/>
      <c r="G177" s="316"/>
      <c r="H177" s="316"/>
      <c r="I177" s="316"/>
    </row>
    <row r="178" spans="1:9" ht="24" customHeight="1">
      <c r="A178" s="317" t="s">
        <v>163</v>
      </c>
      <c r="B178" s="317"/>
      <c r="C178" s="317"/>
      <c r="D178" s="317"/>
      <c r="E178" s="317"/>
      <c r="F178" s="317"/>
      <c r="G178" s="317"/>
      <c r="H178" s="317"/>
      <c r="I178" s="317"/>
    </row>
    <row r="179" spans="1:9" ht="5.25" customHeight="1">
      <c r="A179" s="301"/>
      <c r="B179" s="301"/>
      <c r="C179" s="301"/>
      <c r="D179" s="301"/>
      <c r="E179" s="301"/>
      <c r="F179" s="301"/>
      <c r="G179" s="301"/>
      <c r="H179" s="301"/>
      <c r="I179" s="301"/>
    </row>
    <row r="180" spans="1:9" ht="27.75" customHeight="1">
      <c r="A180" s="318" t="s">
        <v>164</v>
      </c>
      <c r="B180" s="318"/>
      <c r="C180" s="318"/>
      <c r="D180" s="318"/>
      <c r="E180" s="318"/>
      <c r="F180" s="318"/>
      <c r="G180" s="318"/>
      <c r="H180" s="318"/>
      <c r="I180" s="318"/>
    </row>
    <row r="181" spans="1:9" ht="15" customHeight="1">
      <c r="A181" s="218" t="s">
        <v>165</v>
      </c>
      <c r="B181" s="218"/>
      <c r="C181" s="218"/>
      <c r="D181" s="218"/>
      <c r="E181" s="218"/>
      <c r="F181" s="218"/>
      <c r="G181" s="218"/>
      <c r="H181" s="218"/>
      <c r="I181" s="104" t="s">
        <v>62</v>
      </c>
    </row>
    <row r="182" spans="1:11" ht="15" customHeight="1">
      <c r="A182" s="171" t="s">
        <v>8</v>
      </c>
      <c r="B182" s="246" t="s">
        <v>166</v>
      </c>
      <c r="C182" s="246"/>
      <c r="D182" s="246"/>
      <c r="E182" s="246"/>
      <c r="F182" s="246"/>
      <c r="G182" s="246"/>
      <c r="H182" s="246"/>
      <c r="I182" s="154">
        <f>I51</f>
        <v>0</v>
      </c>
      <c r="K182" s="100"/>
    </row>
    <row r="183" spans="1:9" ht="15" customHeight="1">
      <c r="A183" s="171" t="s">
        <v>11</v>
      </c>
      <c r="B183" s="246" t="s">
        <v>167</v>
      </c>
      <c r="C183" s="246"/>
      <c r="D183" s="246"/>
      <c r="E183" s="246"/>
      <c r="F183" s="246"/>
      <c r="G183" s="246"/>
      <c r="H183" s="246"/>
      <c r="I183" s="154">
        <f>I102</f>
        <v>0</v>
      </c>
    </row>
    <row r="184" spans="1:9" ht="15" customHeight="1">
      <c r="A184" s="171" t="s">
        <v>13</v>
      </c>
      <c r="B184" s="246" t="s">
        <v>168</v>
      </c>
      <c r="C184" s="246"/>
      <c r="D184" s="246"/>
      <c r="E184" s="246"/>
      <c r="F184" s="246"/>
      <c r="G184" s="246"/>
      <c r="H184" s="246"/>
      <c r="I184" s="154">
        <f>I112</f>
        <v>0</v>
      </c>
    </row>
    <row r="185" spans="1:9" ht="15" customHeight="1">
      <c r="A185" s="171" t="s">
        <v>15</v>
      </c>
      <c r="B185" s="246" t="s">
        <v>169</v>
      </c>
      <c r="C185" s="246"/>
      <c r="D185" s="246"/>
      <c r="E185" s="246"/>
      <c r="F185" s="246"/>
      <c r="G185" s="246"/>
      <c r="H185" s="246"/>
      <c r="I185" s="154">
        <f>I144</f>
        <v>0</v>
      </c>
    </row>
    <row r="186" spans="1:9" ht="15" customHeight="1">
      <c r="A186" s="171" t="s">
        <v>53</v>
      </c>
      <c r="B186" s="246" t="s">
        <v>170</v>
      </c>
      <c r="C186" s="246"/>
      <c r="D186" s="246"/>
      <c r="E186" s="246"/>
      <c r="F186" s="246"/>
      <c r="G186" s="246"/>
      <c r="H186" s="246"/>
      <c r="I186" s="154">
        <f>I151</f>
        <v>0</v>
      </c>
    </row>
    <row r="187" spans="1:9" ht="15" customHeight="1">
      <c r="A187" s="319" t="s">
        <v>171</v>
      </c>
      <c r="B187" s="319"/>
      <c r="C187" s="319"/>
      <c r="D187" s="319"/>
      <c r="E187" s="319"/>
      <c r="F187" s="319"/>
      <c r="G187" s="319"/>
      <c r="H187" s="319"/>
      <c r="I187" s="154">
        <f>SUM(I182:I186)</f>
        <v>0</v>
      </c>
    </row>
    <row r="188" spans="1:9" ht="15" customHeight="1">
      <c r="A188" s="172" t="s">
        <v>78</v>
      </c>
      <c r="B188" s="246" t="s">
        <v>142</v>
      </c>
      <c r="C188" s="246"/>
      <c r="D188" s="246"/>
      <c r="E188" s="246"/>
      <c r="F188" s="246"/>
      <c r="G188" s="246"/>
      <c r="H188" s="246"/>
      <c r="I188" s="177">
        <f>I171</f>
        <v>0</v>
      </c>
    </row>
    <row r="189" spans="1:9" ht="15" customHeight="1">
      <c r="A189" s="319" t="s">
        <v>172</v>
      </c>
      <c r="B189" s="319"/>
      <c r="C189" s="319"/>
      <c r="D189" s="319"/>
      <c r="E189" s="319"/>
      <c r="F189" s="319"/>
      <c r="G189" s="319"/>
      <c r="H189" s="319"/>
      <c r="I189" s="154">
        <f>I187+I188</f>
        <v>0</v>
      </c>
    </row>
    <row r="190" spans="1:9" ht="36.75" customHeight="1">
      <c r="A190" s="320" t="s">
        <v>173</v>
      </c>
      <c r="B190" s="320"/>
      <c r="C190" s="320"/>
      <c r="D190" s="320"/>
      <c r="E190" s="320"/>
      <c r="F190" s="320"/>
      <c r="G190" s="320"/>
      <c r="H190" s="320"/>
      <c r="I190" s="320"/>
    </row>
    <row r="191" spans="1:9" ht="7.5" customHeight="1">
      <c r="A191" s="321"/>
      <c r="B191" s="321"/>
      <c r="C191" s="321"/>
      <c r="D191" s="321"/>
      <c r="E191" s="321"/>
      <c r="F191" s="321"/>
      <c r="G191" s="321"/>
      <c r="H191" s="321"/>
      <c r="I191" s="321"/>
    </row>
    <row r="192" spans="1:13" ht="15" customHeight="1" hidden="1">
      <c r="A192" s="197"/>
      <c r="B192" s="197"/>
      <c r="C192" s="197"/>
      <c r="D192" s="197"/>
      <c r="E192" s="197"/>
      <c r="F192" s="197"/>
      <c r="G192" s="197"/>
      <c r="H192" s="198"/>
      <c r="I192" s="199"/>
      <c r="J192" s="187"/>
      <c r="K192" s="188"/>
      <c r="L192" s="189"/>
      <c r="M192" s="190"/>
    </row>
    <row r="193" spans="1:9" ht="31.5" customHeight="1">
      <c r="A193" s="322" t="s">
        <v>174</v>
      </c>
      <c r="B193" s="322"/>
      <c r="C193" s="322"/>
      <c r="D193" s="322"/>
      <c r="E193" s="322"/>
      <c r="F193" s="322"/>
      <c r="G193" s="322"/>
      <c r="H193" s="322"/>
      <c r="I193" s="322"/>
    </row>
    <row r="194" spans="1:256" ht="45" customHeight="1">
      <c r="A194" s="208" t="s">
        <v>175</v>
      </c>
      <c r="B194" s="208"/>
      <c r="C194" s="208"/>
      <c r="D194" s="208"/>
      <c r="E194" s="208" t="s">
        <v>176</v>
      </c>
      <c r="F194" s="208"/>
      <c r="G194" s="104" t="s">
        <v>177</v>
      </c>
      <c r="H194" s="208" t="s">
        <v>178</v>
      </c>
      <c r="I194" s="208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33" customHeight="1">
      <c r="A195" s="242" t="s">
        <v>179</v>
      </c>
      <c r="B195" s="242"/>
      <c r="C195" s="242"/>
      <c r="D195" s="242"/>
      <c r="E195" s="323">
        <f>'44 hrs semanais'!I189</f>
        <v>0</v>
      </c>
      <c r="F195" s="323"/>
      <c r="G195" s="184">
        <v>0</v>
      </c>
      <c r="H195" s="323">
        <f aca="true" t="shared" si="0" ref="H195:H200">E195*G195</f>
        <v>0</v>
      </c>
      <c r="I195" s="323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42.75" customHeight="1">
      <c r="A196" s="324" t="s">
        <v>180</v>
      </c>
      <c r="B196" s="324"/>
      <c r="C196" s="324"/>
      <c r="D196" s="324"/>
      <c r="E196" s="325">
        <f>I189</f>
        <v>0</v>
      </c>
      <c r="F196" s="325"/>
      <c r="G196" s="200">
        <v>0</v>
      </c>
      <c r="H196" s="325">
        <f t="shared" si="0"/>
        <v>0</v>
      </c>
      <c r="I196" s="325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41.25" customHeight="1">
      <c r="A197" s="287" t="s">
        <v>181</v>
      </c>
      <c r="B197" s="287"/>
      <c r="C197" s="287"/>
      <c r="D197" s="287"/>
      <c r="E197" s="326">
        <f>'Noturno 12 x 36'!I192</f>
        <v>0</v>
      </c>
      <c r="F197" s="326"/>
      <c r="G197" s="201">
        <v>0</v>
      </c>
      <c r="H197" s="327">
        <f>G197*E197</f>
        <v>0</v>
      </c>
      <c r="I197" s="32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41.25" customHeight="1" hidden="1">
      <c r="A198" s="242" t="s">
        <v>182</v>
      </c>
      <c r="B198" s="242"/>
      <c r="C198" s="242"/>
      <c r="D198" s="242"/>
      <c r="E198" s="328">
        <v>0</v>
      </c>
      <c r="F198" s="328"/>
      <c r="G198" s="184">
        <f>D198*F198</f>
        <v>0</v>
      </c>
      <c r="H198" s="323">
        <f t="shared" si="0"/>
        <v>0</v>
      </c>
      <c r="I198" s="323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39.75" customHeight="1" hidden="1">
      <c r="A199" s="242" t="s">
        <v>183</v>
      </c>
      <c r="B199" s="242"/>
      <c r="C199" s="242"/>
      <c r="D199" s="242"/>
      <c r="E199" s="328">
        <v>0</v>
      </c>
      <c r="F199" s="328"/>
      <c r="G199" s="184">
        <f>D199*F199</f>
        <v>0</v>
      </c>
      <c r="H199" s="323">
        <f t="shared" si="0"/>
        <v>0</v>
      </c>
      <c r="I199" s="323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35.25" customHeight="1" hidden="1">
      <c r="A200" s="329" t="s">
        <v>184</v>
      </c>
      <c r="B200" s="329"/>
      <c r="C200" s="329"/>
      <c r="D200" s="329"/>
      <c r="E200" s="323">
        <v>0</v>
      </c>
      <c r="F200" s="323"/>
      <c r="G200" s="184">
        <f>D200*F200</f>
        <v>0</v>
      </c>
      <c r="H200" s="323">
        <f t="shared" si="0"/>
        <v>0</v>
      </c>
      <c r="I200" s="323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ht="20.25" customHeight="1">
      <c r="A201" s="330" t="s">
        <v>185</v>
      </c>
      <c r="B201" s="330"/>
      <c r="C201" s="330"/>
      <c r="D201" s="330"/>
      <c r="E201" s="330"/>
      <c r="F201" s="330"/>
      <c r="G201" s="186">
        <f>SUM(G195:G200)</f>
        <v>0</v>
      </c>
      <c r="H201" s="331">
        <f>SUM(H195:I200)</f>
        <v>0</v>
      </c>
      <c r="I201" s="33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ht="6.75" customHeight="1">
      <c r="A202" s="332"/>
      <c r="B202" s="332"/>
      <c r="C202" s="332"/>
      <c r="D202" s="332"/>
      <c r="E202" s="332"/>
      <c r="F202" s="332"/>
      <c r="G202" s="332"/>
      <c r="H202" s="332"/>
      <c r="I202" s="33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t="17.25" customHeight="1">
      <c r="A203" s="333" t="s">
        <v>186</v>
      </c>
      <c r="B203" s="333"/>
      <c r="C203" s="333"/>
      <c r="D203" s="333"/>
      <c r="E203" s="333"/>
      <c r="F203" s="333"/>
      <c r="G203" s="333"/>
      <c r="H203" s="333"/>
      <c r="I203" s="33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:9" ht="6.75" customHeight="1">
      <c r="A204" s="334"/>
      <c r="B204" s="334"/>
      <c r="C204" s="334"/>
      <c r="D204" s="334"/>
      <c r="E204" s="334"/>
      <c r="F204" s="334"/>
      <c r="G204" s="334"/>
      <c r="H204" s="334"/>
      <c r="I204" s="334"/>
    </row>
    <row r="205" spans="1:9" ht="18.75" customHeight="1">
      <c r="A205" s="335" t="s">
        <v>187</v>
      </c>
      <c r="B205" s="335"/>
      <c r="C205" s="335"/>
      <c r="D205" s="335"/>
      <c r="E205" s="335"/>
      <c r="F205" s="335"/>
      <c r="G205" s="336">
        <f>$H$201</f>
        <v>0</v>
      </c>
      <c r="H205" s="336"/>
      <c r="I205" s="336"/>
    </row>
    <row r="206" spans="1:9" ht="8.25" customHeight="1">
      <c r="A206" s="337"/>
      <c r="B206" s="337"/>
      <c r="C206" s="337"/>
      <c r="D206" s="337"/>
      <c r="E206" s="337"/>
      <c r="F206" s="337"/>
      <c r="G206" s="337"/>
      <c r="H206" s="337"/>
      <c r="I206" s="337"/>
    </row>
    <row r="207" spans="1:9" ht="19.5" customHeight="1">
      <c r="A207" s="338" t="s">
        <v>188</v>
      </c>
      <c r="B207" s="338"/>
      <c r="C207" s="338"/>
      <c r="D207" s="338"/>
      <c r="E207" s="338"/>
      <c r="F207" s="338"/>
      <c r="G207" s="339">
        <v>60</v>
      </c>
      <c r="H207" s="339"/>
      <c r="I207" s="339"/>
    </row>
    <row r="208" spans="1:9" ht="8.25" customHeight="1">
      <c r="A208" s="340"/>
      <c r="B208" s="340"/>
      <c r="C208" s="340"/>
      <c r="D208" s="340"/>
      <c r="E208" s="340"/>
      <c r="F208" s="340"/>
      <c r="G208" s="340"/>
      <c r="H208" s="340"/>
      <c r="I208" s="340"/>
    </row>
    <row r="209" spans="1:9" ht="31.5" customHeight="1">
      <c r="A209" s="341" t="s">
        <v>189</v>
      </c>
      <c r="B209" s="341"/>
      <c r="C209" s="341"/>
      <c r="D209" s="341"/>
      <c r="E209" s="341"/>
      <c r="F209" s="341"/>
      <c r="G209" s="342">
        <f>ROUND(G205*G207,2)</f>
        <v>0</v>
      </c>
      <c r="H209" s="342"/>
      <c r="I209" s="342"/>
    </row>
    <row r="210" spans="1:9" ht="8.25" customHeight="1">
      <c r="A210" s="343"/>
      <c r="B210" s="343"/>
      <c r="C210" s="343"/>
      <c r="D210" s="343"/>
      <c r="E210" s="343"/>
      <c r="F210" s="343"/>
      <c r="G210" s="343"/>
      <c r="H210" s="343"/>
      <c r="I210" s="343"/>
    </row>
    <row r="211" spans="1:9" ht="29.25" customHeight="1">
      <c r="A211" s="344" t="s">
        <v>190</v>
      </c>
      <c r="B211" s="344"/>
      <c r="C211" s="344"/>
      <c r="D211" s="344"/>
      <c r="E211" s="344"/>
      <c r="F211" s="344"/>
      <c r="G211" s="344"/>
      <c r="H211" s="344"/>
      <c r="I211" s="344"/>
    </row>
    <row r="212" spans="1:9" ht="12" customHeight="1">
      <c r="A212" s="352" t="s">
        <v>191</v>
      </c>
      <c r="B212" s="352"/>
      <c r="C212" s="352"/>
      <c r="D212" s="204" t="s">
        <v>192</v>
      </c>
      <c r="E212" s="204"/>
      <c r="F212" s="204"/>
      <c r="G212" s="204"/>
      <c r="H212" s="204"/>
      <c r="I212" s="204"/>
    </row>
    <row r="213" spans="1:9" ht="12">
      <c r="A213" s="352"/>
      <c r="B213" s="352"/>
      <c r="C213" s="352"/>
      <c r="D213" s="204"/>
      <c r="E213" s="204"/>
      <c r="F213" s="204"/>
      <c r="G213" s="204"/>
      <c r="H213" s="204"/>
      <c r="I213" s="204"/>
    </row>
    <row r="214" spans="1:9" ht="12.75">
      <c r="A214" s="345" t="s">
        <v>193</v>
      </c>
      <c r="B214" s="345"/>
      <c r="C214" s="345"/>
      <c r="D214" s="346"/>
      <c r="E214" s="346"/>
      <c r="F214" s="346"/>
      <c r="G214" s="346"/>
      <c r="H214" s="346"/>
      <c r="I214" s="346"/>
    </row>
    <row r="215" spans="1:9" ht="12.75" customHeight="1">
      <c r="A215" s="345"/>
      <c r="B215" s="345"/>
      <c r="C215" s="345"/>
      <c r="D215" s="346"/>
      <c r="E215" s="346"/>
      <c r="F215" s="346"/>
      <c r="G215" s="346"/>
      <c r="H215" s="346"/>
      <c r="I215" s="346"/>
    </row>
    <row r="216" spans="1:9" ht="12.75" customHeight="1">
      <c r="A216" s="349"/>
      <c r="B216" s="349"/>
      <c r="C216" s="349"/>
      <c r="D216" s="346"/>
      <c r="E216" s="346"/>
      <c r="F216" s="346"/>
      <c r="G216" s="346"/>
      <c r="H216" s="346"/>
      <c r="I216" s="346"/>
    </row>
    <row r="217" spans="1:9" ht="15" customHeight="1">
      <c r="A217" s="350"/>
      <c r="B217" s="350"/>
      <c r="C217" s="350"/>
      <c r="D217" s="350"/>
      <c r="E217" s="350"/>
      <c r="F217" s="350"/>
      <c r="G217" s="350"/>
      <c r="H217" s="350"/>
      <c r="I217" s="350"/>
    </row>
    <row r="218" spans="1:9" ht="12" hidden="1">
      <c r="A218" s="351"/>
      <c r="B218" s="351"/>
      <c r="C218" s="351"/>
      <c r="D218" s="351"/>
      <c r="E218" s="351"/>
      <c r="F218" s="351"/>
      <c r="G218" s="351"/>
      <c r="H218" s="351"/>
      <c r="I218" s="351"/>
    </row>
    <row r="219" spans="1:9" ht="27" customHeight="1">
      <c r="A219" s="347" t="s">
        <v>194</v>
      </c>
      <c r="B219" s="347"/>
      <c r="C219" s="347"/>
      <c r="D219" s="347"/>
      <c r="E219" s="347"/>
      <c r="F219" s="347"/>
      <c r="G219" s="347"/>
      <c r="H219" s="347"/>
      <c r="I219" s="347"/>
    </row>
    <row r="220" spans="1:9" ht="12.75" customHeight="1">
      <c r="A220" s="348" t="s">
        <v>195</v>
      </c>
      <c r="B220" s="348"/>
      <c r="C220" s="348"/>
      <c r="D220" s="348"/>
      <c r="E220" s="348"/>
      <c r="F220" s="348"/>
      <c r="G220" s="348"/>
      <c r="H220" s="348" t="s">
        <v>196</v>
      </c>
      <c r="I220" s="348"/>
    </row>
    <row r="221" spans="1:9" ht="15" customHeight="1">
      <c r="A221" s="353"/>
      <c r="B221" s="353"/>
      <c r="C221" s="353"/>
      <c r="D221" s="353"/>
      <c r="E221" s="353"/>
      <c r="F221" s="353"/>
      <c r="G221" s="353"/>
      <c r="H221" s="204"/>
      <c r="I221" s="204"/>
    </row>
    <row r="222" spans="1:9" ht="12.75" customHeight="1">
      <c r="A222" s="345"/>
      <c r="B222" s="345"/>
      <c r="C222" s="345"/>
      <c r="D222" s="345"/>
      <c r="E222" s="345"/>
      <c r="F222" s="345"/>
      <c r="G222" s="345"/>
      <c r="H222" s="204"/>
      <c r="I222" s="204"/>
    </row>
    <row r="223" spans="1:9" ht="12.75" customHeight="1">
      <c r="A223" s="349"/>
      <c r="B223" s="349"/>
      <c r="C223" s="349"/>
      <c r="D223" s="349"/>
      <c r="E223" s="349"/>
      <c r="F223" s="349"/>
      <c r="G223" s="349"/>
      <c r="H223" s="204"/>
      <c r="I223" s="204"/>
    </row>
    <row r="233" ht="12.75" customHeight="1"/>
  </sheetData>
  <sheetProtection selectLockedCells="1" selectUnlockedCells="1"/>
  <mergeCells count="306">
    <mergeCell ref="A223:G223"/>
    <mergeCell ref="H223:I223"/>
    <mergeCell ref="A217:I218"/>
    <mergeCell ref="A212:C213"/>
    <mergeCell ref="D212:I213"/>
    <mergeCell ref="A221:G221"/>
    <mergeCell ref="H221:I221"/>
    <mergeCell ref="A222:G222"/>
    <mergeCell ref="H222:I222"/>
    <mergeCell ref="A216:C216"/>
    <mergeCell ref="D216:I216"/>
    <mergeCell ref="A219:I219"/>
    <mergeCell ref="A220:G220"/>
    <mergeCell ref="H220:I220"/>
    <mergeCell ref="A214:C214"/>
    <mergeCell ref="D214:I214"/>
    <mergeCell ref="A215:C215"/>
    <mergeCell ref="D215:I215"/>
    <mergeCell ref="A209:F209"/>
    <mergeCell ref="G209:I209"/>
    <mergeCell ref="A210:I210"/>
    <mergeCell ref="A211:I211"/>
    <mergeCell ref="A206:I206"/>
    <mergeCell ref="A207:F207"/>
    <mergeCell ref="G207:I207"/>
    <mergeCell ref="A208:I208"/>
    <mergeCell ref="A202:I202"/>
    <mergeCell ref="A203:I203"/>
    <mergeCell ref="A204:I204"/>
    <mergeCell ref="A205:F205"/>
    <mergeCell ref="G205:I205"/>
    <mergeCell ref="A200:D200"/>
    <mergeCell ref="E200:F200"/>
    <mergeCell ref="H200:I200"/>
    <mergeCell ref="A201:F201"/>
    <mergeCell ref="H201:I201"/>
    <mergeCell ref="A198:D198"/>
    <mergeCell ref="E198:F198"/>
    <mergeCell ref="H198:I198"/>
    <mergeCell ref="A199:D199"/>
    <mergeCell ref="E199:F199"/>
    <mergeCell ref="H199:I199"/>
    <mergeCell ref="A196:D196"/>
    <mergeCell ref="E196:F196"/>
    <mergeCell ref="H196:I196"/>
    <mergeCell ref="A197:D197"/>
    <mergeCell ref="E197:F197"/>
    <mergeCell ref="H197:I197"/>
    <mergeCell ref="A194:D194"/>
    <mergeCell ref="E194:F194"/>
    <mergeCell ref="H194:I194"/>
    <mergeCell ref="A195:D195"/>
    <mergeCell ref="E195:F195"/>
    <mergeCell ref="H195:I195"/>
    <mergeCell ref="A189:H189"/>
    <mergeCell ref="A190:I190"/>
    <mergeCell ref="A191:I191"/>
    <mergeCell ref="A193:I193"/>
    <mergeCell ref="B185:H185"/>
    <mergeCell ref="B186:H186"/>
    <mergeCell ref="A187:H187"/>
    <mergeCell ref="B188:H188"/>
    <mergeCell ref="A181:H181"/>
    <mergeCell ref="B182:H182"/>
    <mergeCell ref="B183:H183"/>
    <mergeCell ref="B184:H184"/>
    <mergeCell ref="A177:I177"/>
    <mergeCell ref="A178:I178"/>
    <mergeCell ref="A179:I179"/>
    <mergeCell ref="A180:I180"/>
    <mergeCell ref="A173:G173"/>
    <mergeCell ref="C174:I174"/>
    <mergeCell ref="C175:I175"/>
    <mergeCell ref="C176:I176"/>
    <mergeCell ref="A174:B176"/>
    <mergeCell ref="B169:G169"/>
    <mergeCell ref="B170:G170"/>
    <mergeCell ref="A171:H171"/>
    <mergeCell ref="A172:I172"/>
    <mergeCell ref="B165:G165"/>
    <mergeCell ref="B166:G166"/>
    <mergeCell ref="B167:G167"/>
    <mergeCell ref="B168:G168"/>
    <mergeCell ref="A161:G161"/>
    <mergeCell ref="B162:G162"/>
    <mergeCell ref="B163:G163"/>
    <mergeCell ref="B164:G164"/>
    <mergeCell ref="A157:G157"/>
    <mergeCell ref="B158:G158"/>
    <mergeCell ref="A159:G159"/>
    <mergeCell ref="B160:G160"/>
    <mergeCell ref="A152:I152"/>
    <mergeCell ref="A153:I153"/>
    <mergeCell ref="A155:I155"/>
    <mergeCell ref="B156:G156"/>
    <mergeCell ref="B148:H148"/>
    <mergeCell ref="B149:H149"/>
    <mergeCell ref="B150:H150"/>
    <mergeCell ref="A151:H151"/>
    <mergeCell ref="A144:H144"/>
    <mergeCell ref="A145:I145"/>
    <mergeCell ref="A146:I146"/>
    <mergeCell ref="B147:H147"/>
    <mergeCell ref="A140:I140"/>
    <mergeCell ref="B141:H141"/>
    <mergeCell ref="B142:H142"/>
    <mergeCell ref="B143:H143"/>
    <mergeCell ref="A136:H136"/>
    <mergeCell ref="A137:I137"/>
    <mergeCell ref="A138:I138"/>
    <mergeCell ref="A139:I139"/>
    <mergeCell ref="B132:H132"/>
    <mergeCell ref="B133:H133"/>
    <mergeCell ref="A134:H134"/>
    <mergeCell ref="B135:H135"/>
    <mergeCell ref="A128:H128"/>
    <mergeCell ref="A129:I129"/>
    <mergeCell ref="A130:I130"/>
    <mergeCell ref="A131:I131"/>
    <mergeCell ref="B124:H124"/>
    <mergeCell ref="B125:H125"/>
    <mergeCell ref="A126:H126"/>
    <mergeCell ref="B127:H127"/>
    <mergeCell ref="B120:H120"/>
    <mergeCell ref="B121:H121"/>
    <mergeCell ref="B122:H122"/>
    <mergeCell ref="B123:H123"/>
    <mergeCell ref="A116:H116"/>
    <mergeCell ref="A117:I117"/>
    <mergeCell ref="A118:I118"/>
    <mergeCell ref="B119:H119"/>
    <mergeCell ref="A112:H112"/>
    <mergeCell ref="A113:I113"/>
    <mergeCell ref="A114:I114"/>
    <mergeCell ref="A115:I115"/>
    <mergeCell ref="B108:H108"/>
    <mergeCell ref="B109:H109"/>
    <mergeCell ref="B110:H110"/>
    <mergeCell ref="B111:H111"/>
    <mergeCell ref="A104:I104"/>
    <mergeCell ref="B105:H105"/>
    <mergeCell ref="B106:H106"/>
    <mergeCell ref="B107:H107"/>
    <mergeCell ref="B100:H100"/>
    <mergeCell ref="B101:H101"/>
    <mergeCell ref="A102:H102"/>
    <mergeCell ref="A103:I103"/>
    <mergeCell ref="A96:I96"/>
    <mergeCell ref="A97:I97"/>
    <mergeCell ref="B98:H98"/>
    <mergeCell ref="B99:H99"/>
    <mergeCell ref="B92:H92"/>
    <mergeCell ref="B93:H93"/>
    <mergeCell ref="A94:I94"/>
    <mergeCell ref="A95:I95"/>
    <mergeCell ref="B88:G88"/>
    <mergeCell ref="B89:H89"/>
    <mergeCell ref="B90:H90"/>
    <mergeCell ref="B91:H91"/>
    <mergeCell ref="B84:G84"/>
    <mergeCell ref="B85:H85"/>
    <mergeCell ref="B86:G86"/>
    <mergeCell ref="B87:G87"/>
    <mergeCell ref="B80:H80"/>
    <mergeCell ref="B81:G81"/>
    <mergeCell ref="B82:G82"/>
    <mergeCell ref="B83:G83"/>
    <mergeCell ref="A76:I76"/>
    <mergeCell ref="A77:I77"/>
    <mergeCell ref="A78:I78"/>
    <mergeCell ref="B79:H79"/>
    <mergeCell ref="B71:G71"/>
    <mergeCell ref="B72:G72"/>
    <mergeCell ref="B73:G73"/>
    <mergeCell ref="A74:G74"/>
    <mergeCell ref="B67:G67"/>
    <mergeCell ref="B68:C68"/>
    <mergeCell ref="B69:G69"/>
    <mergeCell ref="B70:G70"/>
    <mergeCell ref="A63:I63"/>
    <mergeCell ref="A64:I64"/>
    <mergeCell ref="B65:G65"/>
    <mergeCell ref="B66:G66"/>
    <mergeCell ref="B59:H59"/>
    <mergeCell ref="A60:H60"/>
    <mergeCell ref="A61:I61"/>
    <mergeCell ref="A62:I62"/>
    <mergeCell ref="A55:I55"/>
    <mergeCell ref="A56:I56"/>
    <mergeCell ref="B57:H57"/>
    <mergeCell ref="B58:H58"/>
    <mergeCell ref="A51:H51"/>
    <mergeCell ref="A52:I52"/>
    <mergeCell ref="A53:I53"/>
    <mergeCell ref="A54:I54"/>
    <mergeCell ref="B47:H47"/>
    <mergeCell ref="B48:H48"/>
    <mergeCell ref="A49:H49"/>
    <mergeCell ref="A50:I50"/>
    <mergeCell ref="B43:G43"/>
    <mergeCell ref="B44:H44"/>
    <mergeCell ref="A45:H45"/>
    <mergeCell ref="A46:I46"/>
    <mergeCell ref="A39:I39"/>
    <mergeCell ref="A40:I40"/>
    <mergeCell ref="B41:G41"/>
    <mergeCell ref="B42:H42"/>
    <mergeCell ref="B36:G36"/>
    <mergeCell ref="H36:I36"/>
    <mergeCell ref="A37:I37"/>
    <mergeCell ref="A38:I38"/>
    <mergeCell ref="B34:G34"/>
    <mergeCell ref="H34:I34"/>
    <mergeCell ref="B35:G35"/>
    <mergeCell ref="H35:I35"/>
    <mergeCell ref="B32:G32"/>
    <mergeCell ref="H32:I32"/>
    <mergeCell ref="B33:G33"/>
    <mergeCell ref="H33:I33"/>
    <mergeCell ref="B30:G30"/>
    <mergeCell ref="H30:I30"/>
    <mergeCell ref="B31:G31"/>
    <mergeCell ref="H31:I31"/>
    <mergeCell ref="B28:G28"/>
    <mergeCell ref="H28:I28"/>
    <mergeCell ref="B29:G29"/>
    <mergeCell ref="H29:I29"/>
    <mergeCell ref="HY26:IF26"/>
    <mergeCell ref="IG26:IN26"/>
    <mergeCell ref="IO26:IV26"/>
    <mergeCell ref="B27:G27"/>
    <mergeCell ref="H27:I27"/>
    <mergeCell ref="GS26:GZ26"/>
    <mergeCell ref="HA26:HH26"/>
    <mergeCell ref="HI26:HP26"/>
    <mergeCell ref="HQ26:HX26"/>
    <mergeCell ref="FM26:FT26"/>
    <mergeCell ref="FU26:GB26"/>
    <mergeCell ref="GC26:GJ26"/>
    <mergeCell ref="GK26:GR26"/>
    <mergeCell ref="EG26:EN26"/>
    <mergeCell ref="EO26:EV26"/>
    <mergeCell ref="EW26:FD26"/>
    <mergeCell ref="FE26:FL26"/>
    <mergeCell ref="DA26:DH26"/>
    <mergeCell ref="DI26:DP26"/>
    <mergeCell ref="DQ26:DX26"/>
    <mergeCell ref="DY26:EF26"/>
    <mergeCell ref="BU26:CB26"/>
    <mergeCell ref="CC26:CJ26"/>
    <mergeCell ref="CK26:CR26"/>
    <mergeCell ref="CS26:CZ26"/>
    <mergeCell ref="AO26:AV26"/>
    <mergeCell ref="AW26:BD26"/>
    <mergeCell ref="BE26:BL26"/>
    <mergeCell ref="BM26:BT26"/>
    <mergeCell ref="J26:P26"/>
    <mergeCell ref="Q26:X26"/>
    <mergeCell ref="Y26:AF26"/>
    <mergeCell ref="AG26:AN26"/>
    <mergeCell ref="A23:I23"/>
    <mergeCell ref="A24:I24"/>
    <mergeCell ref="A25:I25"/>
    <mergeCell ref="A26:I26"/>
    <mergeCell ref="A20:G20"/>
    <mergeCell ref="H20:I20"/>
    <mergeCell ref="A21:I21"/>
    <mergeCell ref="A22:I22"/>
    <mergeCell ref="A18:E18"/>
    <mergeCell ref="F18:G18"/>
    <mergeCell ref="H18:I18"/>
    <mergeCell ref="A19:E19"/>
    <mergeCell ref="F19:G19"/>
    <mergeCell ref="H19:I19"/>
    <mergeCell ref="A16:E16"/>
    <mergeCell ref="F16:G16"/>
    <mergeCell ref="H16:I16"/>
    <mergeCell ref="A17:E17"/>
    <mergeCell ref="F17:G17"/>
    <mergeCell ref="H17:I17"/>
    <mergeCell ref="A14:E14"/>
    <mergeCell ref="F14:G14"/>
    <mergeCell ref="H14:I14"/>
    <mergeCell ref="A15:E15"/>
    <mergeCell ref="F15:G15"/>
    <mergeCell ref="H15:I15"/>
    <mergeCell ref="A12:I12"/>
    <mergeCell ref="A13:E13"/>
    <mergeCell ref="F13:G13"/>
    <mergeCell ref="H13:I13"/>
    <mergeCell ref="B10:G10"/>
    <mergeCell ref="H10:I10"/>
    <mergeCell ref="B11:G11"/>
    <mergeCell ref="H11:I11"/>
    <mergeCell ref="B8:G8"/>
    <mergeCell ref="H8:I8"/>
    <mergeCell ref="B9:G9"/>
    <mergeCell ref="H9:I9"/>
    <mergeCell ref="A5:E5"/>
    <mergeCell ref="F5:I5"/>
    <mergeCell ref="A6:I6"/>
    <mergeCell ref="A7:I7"/>
    <mergeCell ref="A2:I2"/>
    <mergeCell ref="A3:I3"/>
    <mergeCell ref="A4:E4"/>
    <mergeCell ref="F4:I4"/>
  </mergeCells>
  <printOptions/>
  <pageMargins left="0.79" right="0.32" top="0.23" bottom="0.32" header="0.51" footer="0.51"/>
  <pageSetup horizontalDpi="300" verticalDpi="300" orientation="portrait" paperSize="9" scale="73" r:id="rId1"/>
  <rowBreaks count="4" manualBreakCount="4">
    <brk id="95" max="255" man="1"/>
    <brk id="153" max="255" man="1"/>
    <brk id="189" max="255" man="1"/>
    <brk id="2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V225"/>
  <sheetViews>
    <sheetView zoomScaleSheetLayoutView="100" workbookViewId="0" topLeftCell="A196">
      <selection activeCell="S79" sqref="S79"/>
    </sheetView>
  </sheetViews>
  <sheetFormatPr defaultColWidth="9.140625" defaultRowHeight="12.75"/>
  <cols>
    <col min="1" max="1" width="15.28125" style="101" customWidth="1"/>
    <col min="2" max="2" width="11.140625" style="101" customWidth="1"/>
    <col min="3" max="3" width="13.28125" style="101" customWidth="1"/>
    <col min="4" max="4" width="10.140625" style="101" customWidth="1"/>
    <col min="5" max="5" width="12.421875" style="101" customWidth="1"/>
    <col min="6" max="6" width="11.28125" style="101" customWidth="1"/>
    <col min="7" max="7" width="9.8515625" style="101" customWidth="1"/>
    <col min="8" max="8" width="11.28125" style="101" customWidth="1"/>
    <col min="9" max="9" width="14.57421875" style="102" customWidth="1"/>
    <col min="10" max="10" width="10.7109375" style="101" customWidth="1"/>
    <col min="11" max="11" width="11.140625" style="101" hidden="1" customWidth="1"/>
    <col min="12" max="12" width="7.421875" style="101" customWidth="1"/>
    <col min="13" max="13" width="6.57421875" style="101" customWidth="1"/>
    <col min="14" max="15" width="9.28125" style="101" customWidth="1"/>
    <col min="16" max="16384" width="9.140625" style="101" customWidth="1"/>
  </cols>
  <sheetData>
    <row r="1" ht="12.75"/>
    <row r="2" spans="1:9" ht="28.5" customHeight="1">
      <c r="A2" s="212" t="s">
        <v>201</v>
      </c>
      <c r="B2" s="212"/>
      <c r="C2" s="212"/>
      <c r="D2" s="212"/>
      <c r="E2" s="212"/>
      <c r="F2" s="212"/>
      <c r="G2" s="212"/>
      <c r="H2" s="212"/>
      <c r="I2" s="212"/>
    </row>
    <row r="3" spans="1:9" ht="64.5" customHeight="1">
      <c r="A3" s="213" t="s">
        <v>1</v>
      </c>
      <c r="B3" s="213"/>
      <c r="C3" s="213"/>
      <c r="D3" s="213"/>
      <c r="E3" s="213"/>
      <c r="F3" s="213"/>
      <c r="G3" s="213"/>
      <c r="H3" s="213"/>
      <c r="I3" s="213"/>
    </row>
    <row r="4" spans="1:9" ht="15.75" customHeight="1">
      <c r="A4" s="214" t="s">
        <v>2</v>
      </c>
      <c r="B4" s="214"/>
      <c r="C4" s="214"/>
      <c r="D4" s="214"/>
      <c r="E4" s="214"/>
      <c r="F4" s="215" t="s">
        <v>3</v>
      </c>
      <c r="G4" s="215"/>
      <c r="H4" s="215"/>
      <c r="I4" s="215"/>
    </row>
    <row r="5" spans="1:9" ht="15.75" customHeight="1">
      <c r="A5" s="216" t="s">
        <v>4</v>
      </c>
      <c r="B5" s="216"/>
      <c r="C5" s="216"/>
      <c r="D5" s="216"/>
      <c r="E5" s="216"/>
      <c r="F5" s="217" t="s">
        <v>5</v>
      </c>
      <c r="G5" s="217"/>
      <c r="H5" s="217"/>
      <c r="I5" s="217"/>
    </row>
    <row r="6" spans="1:9" ht="14.25" customHeight="1">
      <c r="A6" s="216" t="s">
        <v>6</v>
      </c>
      <c r="B6" s="216"/>
      <c r="C6" s="216"/>
      <c r="D6" s="216"/>
      <c r="E6" s="216"/>
      <c r="F6" s="216"/>
      <c r="G6" s="216"/>
      <c r="H6" s="216"/>
      <c r="I6" s="216"/>
    </row>
    <row r="7" spans="1:9" ht="20.25" customHeight="1">
      <c r="A7" s="218" t="s">
        <v>7</v>
      </c>
      <c r="B7" s="218"/>
      <c r="C7" s="218"/>
      <c r="D7" s="218"/>
      <c r="E7" s="218"/>
      <c r="F7" s="218"/>
      <c r="G7" s="218"/>
      <c r="H7" s="218"/>
      <c r="I7" s="218"/>
    </row>
    <row r="8" spans="1:9" ht="15.75" customHeight="1">
      <c r="A8" s="103" t="s">
        <v>8</v>
      </c>
      <c r="B8" s="216" t="s">
        <v>9</v>
      </c>
      <c r="C8" s="216"/>
      <c r="D8" s="216"/>
      <c r="E8" s="216"/>
      <c r="F8" s="216"/>
      <c r="G8" s="216"/>
      <c r="H8" s="219" t="s">
        <v>10</v>
      </c>
      <c r="I8" s="219"/>
    </row>
    <row r="9" spans="1:9" ht="15.75" customHeight="1">
      <c r="A9" s="103" t="s">
        <v>11</v>
      </c>
      <c r="B9" s="216" t="s">
        <v>12</v>
      </c>
      <c r="C9" s="216"/>
      <c r="D9" s="216"/>
      <c r="E9" s="216"/>
      <c r="F9" s="216"/>
      <c r="G9" s="216"/>
      <c r="H9" s="217"/>
      <c r="I9" s="217"/>
    </row>
    <row r="10" spans="1:9" ht="19.5" customHeight="1">
      <c r="A10" s="103" t="s">
        <v>13</v>
      </c>
      <c r="B10" s="216" t="s">
        <v>14</v>
      </c>
      <c r="C10" s="216"/>
      <c r="D10" s="216"/>
      <c r="E10" s="216"/>
      <c r="F10" s="216"/>
      <c r="G10" s="216"/>
      <c r="H10" s="217"/>
      <c r="I10" s="217"/>
    </row>
    <row r="11" spans="1:11" ht="15.75" customHeight="1">
      <c r="A11" s="103" t="s">
        <v>15</v>
      </c>
      <c r="B11" s="216" t="s">
        <v>16</v>
      </c>
      <c r="C11" s="216"/>
      <c r="D11" s="216"/>
      <c r="E11" s="216"/>
      <c r="F11" s="216"/>
      <c r="G11" s="216"/>
      <c r="H11" s="217">
        <v>60</v>
      </c>
      <c r="I11" s="217"/>
      <c r="K11" s="113"/>
    </row>
    <row r="12" spans="1:9" ht="21" customHeight="1">
      <c r="A12" s="210" t="s">
        <v>17</v>
      </c>
      <c r="B12" s="210"/>
      <c r="C12" s="210"/>
      <c r="D12" s="210"/>
      <c r="E12" s="210"/>
      <c r="F12" s="210"/>
      <c r="G12" s="210"/>
      <c r="H12" s="210"/>
      <c r="I12" s="210"/>
    </row>
    <row r="13" spans="1:9" ht="50.25" customHeight="1">
      <c r="A13" s="211" t="s">
        <v>18</v>
      </c>
      <c r="B13" s="211"/>
      <c r="C13" s="211"/>
      <c r="D13" s="211"/>
      <c r="E13" s="211"/>
      <c r="F13" s="208" t="s">
        <v>19</v>
      </c>
      <c r="G13" s="208"/>
      <c r="H13" s="209" t="s">
        <v>20</v>
      </c>
      <c r="I13" s="209"/>
    </row>
    <row r="14" spans="1:9" ht="12.75" customHeight="1" hidden="1">
      <c r="A14" s="216" t="s">
        <v>21</v>
      </c>
      <c r="B14" s="216"/>
      <c r="C14" s="216"/>
      <c r="D14" s="216"/>
      <c r="E14" s="216"/>
      <c r="F14" s="204" t="s">
        <v>22</v>
      </c>
      <c r="G14" s="204"/>
      <c r="H14" s="205" t="s">
        <v>23</v>
      </c>
      <c r="I14" s="205"/>
    </row>
    <row r="15" spans="1:9" ht="12.75" customHeight="1">
      <c r="A15" s="216" t="s">
        <v>24</v>
      </c>
      <c r="B15" s="216"/>
      <c r="C15" s="216"/>
      <c r="D15" s="216"/>
      <c r="E15" s="216"/>
      <c r="F15" s="204" t="s">
        <v>22</v>
      </c>
      <c r="G15" s="204"/>
      <c r="H15" s="205" t="s">
        <v>23</v>
      </c>
      <c r="I15" s="205"/>
    </row>
    <row r="16" spans="1:9" ht="12.75" customHeight="1" hidden="1">
      <c r="A16" s="216" t="s">
        <v>25</v>
      </c>
      <c r="B16" s="216"/>
      <c r="C16" s="216"/>
      <c r="D16" s="216"/>
      <c r="E16" s="216"/>
      <c r="F16" s="204" t="s">
        <v>22</v>
      </c>
      <c r="G16" s="204"/>
      <c r="H16" s="205" t="s">
        <v>23</v>
      </c>
      <c r="I16" s="205"/>
    </row>
    <row r="17" spans="1:9" ht="12.75" customHeight="1">
      <c r="A17" s="376" t="s">
        <v>26</v>
      </c>
      <c r="B17" s="376"/>
      <c r="C17" s="376"/>
      <c r="D17" s="376"/>
      <c r="E17" s="376"/>
      <c r="F17" s="208" t="s">
        <v>22</v>
      </c>
      <c r="G17" s="208"/>
      <c r="H17" s="377"/>
      <c r="I17" s="377"/>
    </row>
    <row r="18" spans="1:9" ht="12.75" customHeight="1">
      <c r="A18" s="216" t="s">
        <v>27</v>
      </c>
      <c r="B18" s="216"/>
      <c r="C18" s="216"/>
      <c r="D18" s="216"/>
      <c r="E18" s="216"/>
      <c r="F18" s="204" t="s">
        <v>22</v>
      </c>
      <c r="G18" s="204"/>
      <c r="H18" s="205" t="s">
        <v>23</v>
      </c>
      <c r="I18" s="205"/>
    </row>
    <row r="19" spans="1:9" ht="12.75" customHeight="1" hidden="1">
      <c r="A19" s="216" t="s">
        <v>202</v>
      </c>
      <c r="B19" s="216"/>
      <c r="C19" s="216"/>
      <c r="D19" s="216"/>
      <c r="E19" s="216"/>
      <c r="F19" s="204" t="s">
        <v>22</v>
      </c>
      <c r="G19" s="204"/>
      <c r="H19" s="205" t="s">
        <v>23</v>
      </c>
      <c r="I19" s="205"/>
    </row>
    <row r="20" spans="1:9" ht="12.75" customHeight="1">
      <c r="A20" s="202" t="s">
        <v>29</v>
      </c>
      <c r="B20" s="202"/>
      <c r="C20" s="202"/>
      <c r="D20" s="202"/>
      <c r="E20" s="202"/>
      <c r="F20" s="202"/>
      <c r="G20" s="202"/>
      <c r="H20" s="220">
        <f>SUM(H14:H19)</f>
        <v>0</v>
      </c>
      <c r="I20" s="220"/>
    </row>
    <row r="21" spans="1:9" ht="8.25" customHeight="1">
      <c r="A21" s="221"/>
      <c r="B21" s="221"/>
      <c r="C21" s="221"/>
      <c r="D21" s="221"/>
      <c r="E21" s="221"/>
      <c r="F21" s="221"/>
      <c r="G21" s="221"/>
      <c r="H21" s="221"/>
      <c r="I21" s="221"/>
    </row>
    <row r="22" spans="1:12" ht="47.25" customHeight="1">
      <c r="A22" s="222" t="s">
        <v>30</v>
      </c>
      <c r="B22" s="222"/>
      <c r="C22" s="222"/>
      <c r="D22" s="222"/>
      <c r="E22" s="222"/>
      <c r="F22" s="222"/>
      <c r="G22" s="222"/>
      <c r="H22" s="222"/>
      <c r="I22" s="222"/>
      <c r="J22" s="114"/>
      <c r="K22" s="115"/>
      <c r="L22" s="116"/>
    </row>
    <row r="23" spans="1:12" ht="7.5" customHeight="1">
      <c r="A23" s="223"/>
      <c r="B23" s="223"/>
      <c r="C23" s="223"/>
      <c r="D23" s="223"/>
      <c r="E23" s="223"/>
      <c r="F23" s="223"/>
      <c r="G23" s="223"/>
      <c r="H23" s="223"/>
      <c r="I23" s="223"/>
      <c r="J23" s="114"/>
      <c r="K23" s="115"/>
      <c r="L23" s="116"/>
    </row>
    <row r="24" spans="1:12" ht="50.25" customHeight="1">
      <c r="A24" s="224" t="s">
        <v>203</v>
      </c>
      <c r="B24" s="224"/>
      <c r="C24" s="224"/>
      <c r="D24" s="224"/>
      <c r="E24" s="224"/>
      <c r="F24" s="224"/>
      <c r="G24" s="224"/>
      <c r="H24" s="224"/>
      <c r="I24" s="224"/>
      <c r="J24" s="114"/>
      <c r="K24" s="115"/>
      <c r="L24" s="116"/>
    </row>
    <row r="25" spans="1:12" ht="7.5" customHeight="1">
      <c r="A25" s="225"/>
      <c r="B25" s="225"/>
      <c r="C25" s="225"/>
      <c r="D25" s="225"/>
      <c r="E25" s="225"/>
      <c r="F25" s="225"/>
      <c r="G25" s="225"/>
      <c r="H25" s="225"/>
      <c r="I25" s="225"/>
      <c r="J25" s="114"/>
      <c r="K25" s="115"/>
      <c r="L25" s="116"/>
    </row>
    <row r="26" spans="1:256" s="98" customFormat="1" ht="21.75" customHeight="1">
      <c r="A26" s="218" t="s">
        <v>32</v>
      </c>
      <c r="B26" s="218"/>
      <c r="C26" s="218"/>
      <c r="D26" s="218"/>
      <c r="E26" s="218"/>
      <c r="F26" s="218"/>
      <c r="G26" s="218"/>
      <c r="H26" s="218"/>
      <c r="I26" s="218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Q26" s="226"/>
      <c r="AR26" s="226"/>
      <c r="AS26" s="226"/>
      <c r="AT26" s="226"/>
      <c r="AU26" s="226"/>
      <c r="AV26" s="226"/>
      <c r="AW26" s="226"/>
      <c r="AX26" s="226"/>
      <c r="AY26" s="226"/>
      <c r="AZ26" s="226"/>
      <c r="BA26" s="226"/>
      <c r="BB26" s="226"/>
      <c r="BC26" s="226"/>
      <c r="BD26" s="226"/>
      <c r="BE26" s="226"/>
      <c r="BF26" s="226"/>
      <c r="BG26" s="226"/>
      <c r="BH26" s="226"/>
      <c r="BI26" s="226"/>
      <c r="BJ26" s="226"/>
      <c r="BK26" s="226"/>
      <c r="BL26" s="226"/>
      <c r="BM26" s="226"/>
      <c r="BN26" s="226"/>
      <c r="BO26" s="226"/>
      <c r="BP26" s="226"/>
      <c r="BQ26" s="226"/>
      <c r="BR26" s="226"/>
      <c r="BS26" s="226"/>
      <c r="BT26" s="226"/>
      <c r="BU26" s="226"/>
      <c r="BV26" s="226"/>
      <c r="BW26" s="226"/>
      <c r="BX26" s="226"/>
      <c r="BY26" s="226"/>
      <c r="BZ26" s="226"/>
      <c r="CA26" s="226"/>
      <c r="CB26" s="226"/>
      <c r="CC26" s="226"/>
      <c r="CD26" s="226"/>
      <c r="CE26" s="226"/>
      <c r="CF26" s="226"/>
      <c r="CG26" s="226"/>
      <c r="CH26" s="226"/>
      <c r="CI26" s="226"/>
      <c r="CJ26" s="226"/>
      <c r="CK26" s="226"/>
      <c r="CL26" s="226"/>
      <c r="CM26" s="226"/>
      <c r="CN26" s="226"/>
      <c r="CO26" s="226"/>
      <c r="CP26" s="226"/>
      <c r="CQ26" s="226"/>
      <c r="CR26" s="226"/>
      <c r="CS26" s="226"/>
      <c r="CT26" s="226"/>
      <c r="CU26" s="226"/>
      <c r="CV26" s="226"/>
      <c r="CW26" s="226"/>
      <c r="CX26" s="226"/>
      <c r="CY26" s="226"/>
      <c r="CZ26" s="226"/>
      <c r="DA26" s="226"/>
      <c r="DB26" s="226"/>
      <c r="DC26" s="226"/>
      <c r="DD26" s="226"/>
      <c r="DE26" s="226"/>
      <c r="DF26" s="226"/>
      <c r="DG26" s="226"/>
      <c r="DH26" s="226"/>
      <c r="DI26" s="226"/>
      <c r="DJ26" s="226"/>
      <c r="DK26" s="226"/>
      <c r="DL26" s="226"/>
      <c r="DM26" s="226"/>
      <c r="DN26" s="226"/>
      <c r="DO26" s="226"/>
      <c r="DP26" s="226"/>
      <c r="DQ26" s="226"/>
      <c r="DR26" s="226"/>
      <c r="DS26" s="226"/>
      <c r="DT26" s="226"/>
      <c r="DU26" s="226"/>
      <c r="DV26" s="226"/>
      <c r="DW26" s="226"/>
      <c r="DX26" s="226"/>
      <c r="DY26" s="226"/>
      <c r="DZ26" s="226"/>
      <c r="EA26" s="226"/>
      <c r="EB26" s="226"/>
      <c r="EC26" s="226"/>
      <c r="ED26" s="226"/>
      <c r="EE26" s="226"/>
      <c r="EF26" s="226"/>
      <c r="EG26" s="226"/>
      <c r="EH26" s="226"/>
      <c r="EI26" s="226"/>
      <c r="EJ26" s="226"/>
      <c r="EK26" s="226"/>
      <c r="EL26" s="226"/>
      <c r="EM26" s="226"/>
      <c r="EN26" s="226"/>
      <c r="EO26" s="226"/>
      <c r="EP26" s="226"/>
      <c r="EQ26" s="226"/>
      <c r="ER26" s="226"/>
      <c r="ES26" s="226"/>
      <c r="ET26" s="226"/>
      <c r="EU26" s="226"/>
      <c r="EV26" s="226"/>
      <c r="EW26" s="226"/>
      <c r="EX26" s="226"/>
      <c r="EY26" s="226"/>
      <c r="EZ26" s="226"/>
      <c r="FA26" s="226"/>
      <c r="FB26" s="226"/>
      <c r="FC26" s="226"/>
      <c r="FD26" s="226"/>
      <c r="FE26" s="226"/>
      <c r="FF26" s="226"/>
      <c r="FG26" s="226"/>
      <c r="FH26" s="226"/>
      <c r="FI26" s="226"/>
      <c r="FJ26" s="226"/>
      <c r="FK26" s="226"/>
      <c r="FL26" s="226"/>
      <c r="FM26" s="226"/>
      <c r="FN26" s="226"/>
      <c r="FO26" s="226"/>
      <c r="FP26" s="226"/>
      <c r="FQ26" s="226"/>
      <c r="FR26" s="226"/>
      <c r="FS26" s="226"/>
      <c r="FT26" s="226"/>
      <c r="FU26" s="226"/>
      <c r="FV26" s="226"/>
      <c r="FW26" s="226"/>
      <c r="FX26" s="226"/>
      <c r="FY26" s="226"/>
      <c r="FZ26" s="226"/>
      <c r="GA26" s="226"/>
      <c r="GB26" s="226"/>
      <c r="GC26" s="226"/>
      <c r="GD26" s="226"/>
      <c r="GE26" s="226"/>
      <c r="GF26" s="226"/>
      <c r="GG26" s="226"/>
      <c r="GH26" s="226"/>
      <c r="GI26" s="226"/>
      <c r="GJ26" s="226"/>
      <c r="GK26" s="226"/>
      <c r="GL26" s="226"/>
      <c r="GM26" s="226"/>
      <c r="GN26" s="226"/>
      <c r="GO26" s="226"/>
      <c r="GP26" s="226"/>
      <c r="GQ26" s="226"/>
      <c r="GR26" s="226"/>
      <c r="GS26" s="226"/>
      <c r="GT26" s="226"/>
      <c r="GU26" s="226"/>
      <c r="GV26" s="226"/>
      <c r="GW26" s="226"/>
      <c r="GX26" s="226"/>
      <c r="GY26" s="226"/>
      <c r="GZ26" s="226"/>
      <c r="HA26" s="226"/>
      <c r="HB26" s="226"/>
      <c r="HC26" s="226"/>
      <c r="HD26" s="226"/>
      <c r="HE26" s="226"/>
      <c r="HF26" s="226"/>
      <c r="HG26" s="226"/>
      <c r="HH26" s="226"/>
      <c r="HI26" s="226"/>
      <c r="HJ26" s="226"/>
      <c r="HK26" s="226"/>
      <c r="HL26" s="226"/>
      <c r="HM26" s="226"/>
      <c r="HN26" s="226"/>
      <c r="HO26" s="226"/>
      <c r="HP26" s="226"/>
      <c r="HQ26" s="226"/>
      <c r="HR26" s="226"/>
      <c r="HS26" s="226"/>
      <c r="HT26" s="226"/>
      <c r="HU26" s="226"/>
      <c r="HV26" s="226"/>
      <c r="HW26" s="226"/>
      <c r="HX26" s="226"/>
      <c r="HY26" s="226"/>
      <c r="HZ26" s="226"/>
      <c r="IA26" s="226"/>
      <c r="IB26" s="226"/>
      <c r="IC26" s="226"/>
      <c r="ID26" s="226"/>
      <c r="IE26" s="226"/>
      <c r="IF26" s="226"/>
      <c r="IG26" s="226"/>
      <c r="IH26" s="226"/>
      <c r="II26" s="226"/>
      <c r="IJ26" s="226"/>
      <c r="IK26" s="226"/>
      <c r="IL26" s="226"/>
      <c r="IM26" s="226"/>
      <c r="IN26" s="226"/>
      <c r="IO26" s="226"/>
      <c r="IP26" s="226"/>
      <c r="IQ26" s="226"/>
      <c r="IR26" s="226"/>
      <c r="IS26" s="226"/>
      <c r="IT26" s="226"/>
      <c r="IU26" s="226"/>
      <c r="IV26" s="226"/>
    </row>
    <row r="27" spans="1:9" ht="27" customHeight="1">
      <c r="A27" s="103">
        <v>1</v>
      </c>
      <c r="B27" s="216" t="s">
        <v>33</v>
      </c>
      <c r="C27" s="216"/>
      <c r="D27" s="216"/>
      <c r="E27" s="216"/>
      <c r="F27" s="216"/>
      <c r="G27" s="216"/>
      <c r="H27" s="227"/>
      <c r="I27" s="227"/>
    </row>
    <row r="28" spans="1:9" ht="19.5" customHeight="1">
      <c r="A28" s="105">
        <v>2</v>
      </c>
      <c r="B28" s="228" t="s">
        <v>34</v>
      </c>
      <c r="C28" s="228"/>
      <c r="D28" s="228"/>
      <c r="E28" s="228"/>
      <c r="F28" s="228"/>
      <c r="G28" s="228"/>
      <c r="H28" s="229"/>
      <c r="I28" s="229"/>
    </row>
    <row r="29" spans="1:9" ht="15.75" customHeight="1">
      <c r="A29" s="103">
        <v>3</v>
      </c>
      <c r="B29" s="216" t="s">
        <v>35</v>
      </c>
      <c r="C29" s="216"/>
      <c r="D29" s="216"/>
      <c r="E29" s="216"/>
      <c r="F29" s="216"/>
      <c r="G29" s="216"/>
      <c r="H29" s="230"/>
      <c r="I29" s="230"/>
    </row>
    <row r="30" spans="1:9" ht="15.75" customHeight="1">
      <c r="A30" s="103">
        <v>4</v>
      </c>
      <c r="B30" s="216" t="s">
        <v>36</v>
      </c>
      <c r="C30" s="216"/>
      <c r="D30" s="216"/>
      <c r="E30" s="216"/>
      <c r="F30" s="216"/>
      <c r="G30" s="216"/>
      <c r="H30" s="231"/>
      <c r="I30" s="231"/>
    </row>
    <row r="31" spans="1:9" ht="15.75" customHeight="1">
      <c r="A31" s="103">
        <v>5</v>
      </c>
      <c r="B31" s="216" t="s">
        <v>37</v>
      </c>
      <c r="C31" s="216"/>
      <c r="D31" s="216"/>
      <c r="E31" s="216"/>
      <c r="F31" s="216"/>
      <c r="G31" s="216"/>
      <c r="H31" s="232"/>
      <c r="I31" s="232"/>
    </row>
    <row r="32" spans="1:9" ht="27" customHeight="1">
      <c r="A32" s="106">
        <v>6</v>
      </c>
      <c r="B32" s="233" t="s">
        <v>204</v>
      </c>
      <c r="C32" s="233"/>
      <c r="D32" s="233"/>
      <c r="E32" s="233"/>
      <c r="F32" s="233"/>
      <c r="G32" s="233"/>
      <c r="H32" s="234">
        <f>ROUND((H29/220),2)</f>
        <v>0</v>
      </c>
      <c r="I32" s="234"/>
    </row>
    <row r="33" spans="1:9" ht="23.25" customHeight="1">
      <c r="A33" s="106">
        <v>7</v>
      </c>
      <c r="B33" s="233" t="s">
        <v>205</v>
      </c>
      <c r="C33" s="233"/>
      <c r="D33" s="233"/>
      <c r="E33" s="233"/>
      <c r="F33" s="233"/>
      <c r="G33" s="233"/>
      <c r="H33" s="235">
        <f>ROUND(H32*1.5,2)</f>
        <v>0</v>
      </c>
      <c r="I33" s="235"/>
    </row>
    <row r="34" spans="1:9" ht="26.25" customHeight="1">
      <c r="A34" s="106">
        <v>8</v>
      </c>
      <c r="B34" s="233" t="s">
        <v>206</v>
      </c>
      <c r="C34" s="233"/>
      <c r="D34" s="233"/>
      <c r="E34" s="233"/>
      <c r="F34" s="233"/>
      <c r="G34" s="233"/>
      <c r="H34" s="234">
        <f>ROUND(H32*0.2,2)</f>
        <v>0</v>
      </c>
      <c r="I34" s="234"/>
    </row>
    <row r="35" spans="1:9" ht="16.5" customHeight="1">
      <c r="A35" s="106">
        <v>9</v>
      </c>
      <c r="B35" s="233" t="s">
        <v>41</v>
      </c>
      <c r="C35" s="233"/>
      <c r="D35" s="233"/>
      <c r="E35" s="233"/>
      <c r="F35" s="233"/>
      <c r="G35" s="233"/>
      <c r="H35" s="234">
        <f>ROUND(H32/6,2)</f>
        <v>0</v>
      </c>
      <c r="I35" s="234"/>
    </row>
    <row r="36" spans="1:9" ht="15.75" customHeight="1">
      <c r="A36" s="106">
        <v>10</v>
      </c>
      <c r="B36" s="236" t="s">
        <v>42</v>
      </c>
      <c r="C36" s="236"/>
      <c r="D36" s="236"/>
      <c r="E36" s="236"/>
      <c r="F36" s="236"/>
      <c r="G36" s="236"/>
      <c r="H36" s="237">
        <v>0</v>
      </c>
      <c r="I36" s="237"/>
    </row>
    <row r="37" spans="1:9" ht="9" customHeight="1">
      <c r="A37" s="223"/>
      <c r="B37" s="223"/>
      <c r="C37" s="223"/>
      <c r="D37" s="223"/>
      <c r="E37" s="223"/>
      <c r="F37" s="223"/>
      <c r="G37" s="223"/>
      <c r="H37" s="223"/>
      <c r="I37" s="223"/>
    </row>
    <row r="38" spans="1:9" ht="21.75" customHeight="1">
      <c r="A38" s="238" t="s">
        <v>43</v>
      </c>
      <c r="B38" s="238"/>
      <c r="C38" s="238"/>
      <c r="D38" s="238"/>
      <c r="E38" s="238"/>
      <c r="F38" s="238"/>
      <c r="G38" s="238"/>
      <c r="H38" s="238"/>
      <c r="I38" s="238"/>
    </row>
    <row r="39" spans="1:9" ht="9" customHeight="1">
      <c r="A39" s="239"/>
      <c r="B39" s="239"/>
      <c r="C39" s="239"/>
      <c r="D39" s="239"/>
      <c r="E39" s="239"/>
      <c r="F39" s="239"/>
      <c r="G39" s="239"/>
      <c r="H39" s="239"/>
      <c r="I39" s="239"/>
    </row>
    <row r="40" spans="1:9" ht="20.25" customHeight="1">
      <c r="A40" s="240" t="s">
        <v>44</v>
      </c>
      <c r="B40" s="240"/>
      <c r="C40" s="240"/>
      <c r="D40" s="240"/>
      <c r="E40" s="240"/>
      <c r="F40" s="240"/>
      <c r="G40" s="240"/>
      <c r="H40" s="240"/>
      <c r="I40" s="240"/>
    </row>
    <row r="41" spans="1:9" s="99" customFormat="1" ht="30" customHeight="1">
      <c r="A41" s="107">
        <v>1</v>
      </c>
      <c r="B41" s="241" t="s">
        <v>45</v>
      </c>
      <c r="C41" s="241"/>
      <c r="D41" s="241"/>
      <c r="E41" s="241"/>
      <c r="F41" s="241"/>
      <c r="G41" s="241"/>
      <c r="H41" s="109" t="s">
        <v>46</v>
      </c>
      <c r="I41" s="107" t="s">
        <v>47</v>
      </c>
    </row>
    <row r="42" spans="1:9" ht="15.75" customHeight="1">
      <c r="A42" s="103" t="s">
        <v>8</v>
      </c>
      <c r="B42" s="216" t="s">
        <v>207</v>
      </c>
      <c r="C42" s="216"/>
      <c r="D42" s="216"/>
      <c r="E42" s="216"/>
      <c r="F42" s="216"/>
      <c r="G42" s="216"/>
      <c r="H42" s="216"/>
      <c r="I42" s="117">
        <f>H29*2</f>
        <v>0</v>
      </c>
    </row>
    <row r="43" spans="1:9" ht="27.75" customHeight="1">
      <c r="A43" s="103" t="s">
        <v>11</v>
      </c>
      <c r="B43" s="216" t="s">
        <v>208</v>
      </c>
      <c r="C43" s="216"/>
      <c r="D43" s="216"/>
      <c r="E43" s="216"/>
      <c r="F43" s="216"/>
      <c r="G43" s="216"/>
      <c r="H43" s="216"/>
      <c r="I43" s="117">
        <f>ROUND(2*8*15*H34,2)</f>
        <v>0</v>
      </c>
    </row>
    <row r="44" spans="1:9" ht="37.5" customHeight="1">
      <c r="A44" s="103" t="s">
        <v>13</v>
      </c>
      <c r="B44" s="228" t="s">
        <v>209</v>
      </c>
      <c r="C44" s="228"/>
      <c r="D44" s="228"/>
      <c r="E44" s="228"/>
      <c r="F44" s="228"/>
      <c r="G44" s="228"/>
      <c r="H44" s="228"/>
      <c r="I44" s="117">
        <f>ROUND(H36*(((12*15)+15)-((44/6)*26))*H33,2)*0+ROUND(2*4.33*H33,2)</f>
        <v>0</v>
      </c>
    </row>
    <row r="45" spans="1:9" ht="27" customHeight="1">
      <c r="A45" s="103" t="s">
        <v>15</v>
      </c>
      <c r="B45" s="216" t="s">
        <v>210</v>
      </c>
      <c r="C45" s="216"/>
      <c r="D45" s="216"/>
      <c r="E45" s="216"/>
      <c r="F45" s="216"/>
      <c r="G45" s="216"/>
      <c r="H45" s="216"/>
      <c r="I45" s="117">
        <f>ROUND(SUM(I43:I44)*0.2,2)</f>
        <v>0</v>
      </c>
    </row>
    <row r="46" spans="1:9" ht="26.25" customHeight="1">
      <c r="A46" s="103" t="s">
        <v>53</v>
      </c>
      <c r="B46" s="242" t="s">
        <v>211</v>
      </c>
      <c r="C46" s="242"/>
      <c r="D46" s="242"/>
      <c r="E46" s="242"/>
      <c r="F46" s="242"/>
      <c r="G46" s="242"/>
      <c r="H46" s="110">
        <v>0.3</v>
      </c>
      <c r="I46" s="117">
        <f>ROUND(H46*SUM(I42:I45),2)</f>
        <v>0</v>
      </c>
    </row>
    <row r="47" spans="1:12" ht="15.75" customHeight="1">
      <c r="A47" s="103" t="s">
        <v>78</v>
      </c>
      <c r="B47" s="216" t="s">
        <v>50</v>
      </c>
      <c r="C47" s="216"/>
      <c r="D47" s="216"/>
      <c r="E47" s="216"/>
      <c r="F47" s="216"/>
      <c r="G47" s="216"/>
      <c r="H47" s="216"/>
      <c r="I47" s="118" t="s">
        <v>23</v>
      </c>
      <c r="L47" s="119"/>
    </row>
    <row r="48" spans="1:9" ht="15.75" customHeight="1">
      <c r="A48" s="378" t="s">
        <v>51</v>
      </c>
      <c r="B48" s="378"/>
      <c r="C48" s="378"/>
      <c r="D48" s="378"/>
      <c r="E48" s="378"/>
      <c r="F48" s="378"/>
      <c r="G48" s="378"/>
      <c r="H48" s="378"/>
      <c r="I48" s="120">
        <f>SUM(I42:I47)</f>
        <v>0</v>
      </c>
    </row>
    <row r="49" spans="1:9" ht="19.5" customHeight="1">
      <c r="A49" s="244"/>
      <c r="B49" s="244"/>
      <c r="C49" s="244"/>
      <c r="D49" s="244"/>
      <c r="E49" s="244"/>
      <c r="F49" s="244"/>
      <c r="G49" s="244"/>
      <c r="H49" s="244"/>
      <c r="I49" s="244"/>
    </row>
    <row r="50" spans="1:9" ht="28.5" customHeight="1">
      <c r="A50" s="103" t="s">
        <v>80</v>
      </c>
      <c r="B50" s="216" t="s">
        <v>212</v>
      </c>
      <c r="C50" s="216"/>
      <c r="D50" s="216"/>
      <c r="E50" s="216"/>
      <c r="F50" s="216"/>
      <c r="G50" s="216"/>
      <c r="H50" s="216"/>
      <c r="I50" s="117">
        <f>ROUND(H33*15*H36*0.5,2)</f>
        <v>0</v>
      </c>
    </row>
    <row r="51" spans="1:9" ht="30" customHeight="1">
      <c r="A51" s="103" t="s">
        <v>82</v>
      </c>
      <c r="B51" s="216" t="s">
        <v>213</v>
      </c>
      <c r="C51" s="216"/>
      <c r="D51" s="216"/>
      <c r="E51" s="216"/>
      <c r="F51" s="216"/>
      <c r="G51" s="216"/>
      <c r="H51" s="216"/>
      <c r="I51" s="117">
        <f>ROUND($H$35*H36*15,2)</f>
        <v>0</v>
      </c>
    </row>
    <row r="52" spans="1:9" ht="44.25" customHeight="1">
      <c r="A52" s="379" t="s">
        <v>214</v>
      </c>
      <c r="B52" s="379"/>
      <c r="C52" s="379"/>
      <c r="D52" s="379"/>
      <c r="E52" s="379"/>
      <c r="F52" s="379"/>
      <c r="G52" s="379"/>
      <c r="H52" s="379"/>
      <c r="I52" s="120">
        <f>I50+I51</f>
        <v>0</v>
      </c>
    </row>
    <row r="53" spans="1:9" ht="11.25" customHeight="1">
      <c r="A53" s="221"/>
      <c r="B53" s="221"/>
      <c r="C53" s="221"/>
      <c r="D53" s="221"/>
      <c r="E53" s="221"/>
      <c r="F53" s="221"/>
      <c r="G53" s="221"/>
      <c r="H53" s="221"/>
      <c r="I53" s="221"/>
    </row>
    <row r="54" spans="1:9" ht="17.25" customHeight="1">
      <c r="A54" s="254" t="s">
        <v>215</v>
      </c>
      <c r="B54" s="254"/>
      <c r="C54" s="254"/>
      <c r="D54" s="254"/>
      <c r="E54" s="254"/>
      <c r="F54" s="254"/>
      <c r="G54" s="254"/>
      <c r="H54" s="254"/>
      <c r="I54" s="121">
        <f>I48+I52</f>
        <v>0</v>
      </c>
    </row>
    <row r="55" spans="1:9" ht="6.75" customHeight="1">
      <c r="A55" s="244"/>
      <c r="B55" s="244"/>
      <c r="C55" s="244"/>
      <c r="D55" s="244"/>
      <c r="E55" s="244"/>
      <c r="F55" s="244"/>
      <c r="G55" s="244"/>
      <c r="H55" s="244"/>
      <c r="I55" s="244"/>
    </row>
    <row r="56" spans="1:9" ht="36.75" customHeight="1">
      <c r="A56" s="258" t="s">
        <v>57</v>
      </c>
      <c r="B56" s="258"/>
      <c r="C56" s="258"/>
      <c r="D56" s="258"/>
      <c r="E56" s="258"/>
      <c r="F56" s="258"/>
      <c r="G56" s="258"/>
      <c r="H56" s="258"/>
      <c r="I56" s="258"/>
    </row>
    <row r="57" spans="1:9" ht="6.75" customHeight="1">
      <c r="A57" s="244"/>
      <c r="B57" s="244"/>
      <c r="C57" s="244"/>
      <c r="D57" s="244"/>
      <c r="E57" s="244"/>
      <c r="F57" s="244"/>
      <c r="G57" s="244"/>
      <c r="H57" s="244"/>
      <c r="I57" s="244"/>
    </row>
    <row r="58" spans="1:9" ht="22.5" customHeight="1">
      <c r="A58" s="260" t="s">
        <v>58</v>
      </c>
      <c r="B58" s="260"/>
      <c r="C58" s="260"/>
      <c r="D58" s="260"/>
      <c r="E58" s="260"/>
      <c r="F58" s="260"/>
      <c r="G58" s="260"/>
      <c r="H58" s="260"/>
      <c r="I58" s="260"/>
    </row>
    <row r="59" spans="1:9" ht="19.5" customHeight="1">
      <c r="A59" s="261" t="s">
        <v>216</v>
      </c>
      <c r="B59" s="261"/>
      <c r="C59" s="261"/>
      <c r="D59" s="261"/>
      <c r="E59" s="261"/>
      <c r="F59" s="261"/>
      <c r="G59" s="261"/>
      <c r="H59" s="261"/>
      <c r="I59" s="261"/>
    </row>
    <row r="60" spans="1:9" ht="18.75" customHeight="1">
      <c r="A60" s="111" t="s">
        <v>60</v>
      </c>
      <c r="B60" s="262" t="s">
        <v>199</v>
      </c>
      <c r="C60" s="262"/>
      <c r="D60" s="262"/>
      <c r="E60" s="262"/>
      <c r="F60" s="262"/>
      <c r="G60" s="262"/>
      <c r="H60" s="262"/>
      <c r="I60" s="122" t="s">
        <v>62</v>
      </c>
    </row>
    <row r="61" spans="1:9" ht="15.75" customHeight="1">
      <c r="A61" s="112" t="s">
        <v>8</v>
      </c>
      <c r="B61" s="263" t="s">
        <v>217</v>
      </c>
      <c r="C61" s="263"/>
      <c r="D61" s="263"/>
      <c r="E61" s="263"/>
      <c r="F61" s="263"/>
      <c r="G61" s="263"/>
      <c r="H61" s="263"/>
      <c r="I61" s="123">
        <f>ROUND($I$48/12,2)</f>
        <v>0</v>
      </c>
    </row>
    <row r="62" spans="1:9" ht="15" customHeight="1">
      <c r="A62" s="112" t="s">
        <v>11</v>
      </c>
      <c r="B62" s="263" t="s">
        <v>218</v>
      </c>
      <c r="C62" s="264"/>
      <c r="D62" s="264"/>
      <c r="E62" s="264"/>
      <c r="F62" s="264"/>
      <c r="G62" s="264"/>
      <c r="H62" s="264"/>
      <c r="I62" s="123">
        <f>ROUND(($I$48/3)/12,2)</f>
        <v>0</v>
      </c>
    </row>
    <row r="63" spans="1:9" ht="16.5" customHeight="1">
      <c r="A63" s="299" t="s">
        <v>65</v>
      </c>
      <c r="B63" s="299"/>
      <c r="C63" s="299"/>
      <c r="D63" s="299"/>
      <c r="E63" s="299"/>
      <c r="F63" s="299"/>
      <c r="G63" s="299"/>
      <c r="H63" s="299"/>
      <c r="I63" s="124">
        <f>SUM(I61+I62)</f>
        <v>0</v>
      </c>
    </row>
    <row r="64" spans="1:9" ht="7.5" customHeight="1">
      <c r="A64" s="266"/>
      <c r="B64" s="266"/>
      <c r="C64" s="266"/>
      <c r="D64" s="266"/>
      <c r="E64" s="266"/>
      <c r="F64" s="266"/>
      <c r="G64" s="266"/>
      <c r="H64" s="266"/>
      <c r="I64" s="266"/>
    </row>
    <row r="65" spans="1:9" s="100" customFormat="1" ht="45.75" customHeight="1">
      <c r="A65" s="238" t="s">
        <v>66</v>
      </c>
      <c r="B65" s="238"/>
      <c r="C65" s="238"/>
      <c r="D65" s="238"/>
      <c r="E65" s="238"/>
      <c r="F65" s="238"/>
      <c r="G65" s="238"/>
      <c r="H65" s="238"/>
      <c r="I65" s="238"/>
    </row>
    <row r="66" spans="1:9" s="100" customFormat="1" ht="8.25" customHeight="1">
      <c r="A66" s="380"/>
      <c r="B66" s="380"/>
      <c r="C66" s="380"/>
      <c r="D66" s="380"/>
      <c r="E66" s="380"/>
      <c r="F66" s="380"/>
      <c r="G66" s="380"/>
      <c r="H66" s="380"/>
      <c r="I66" s="380"/>
    </row>
    <row r="67" spans="1:9" s="100" customFormat="1" ht="29.25" customHeight="1">
      <c r="A67" s="268" t="s">
        <v>219</v>
      </c>
      <c r="B67" s="268"/>
      <c r="C67" s="268"/>
      <c r="D67" s="268"/>
      <c r="E67" s="268"/>
      <c r="F67" s="268"/>
      <c r="G67" s="268"/>
      <c r="H67" s="268"/>
      <c r="I67" s="268"/>
    </row>
    <row r="68" spans="1:9" s="100" customFormat="1" ht="26.25" customHeight="1">
      <c r="A68" s="125" t="s">
        <v>68</v>
      </c>
      <c r="B68" s="269" t="s">
        <v>69</v>
      </c>
      <c r="C68" s="269"/>
      <c r="D68" s="269"/>
      <c r="E68" s="269"/>
      <c r="F68" s="269"/>
      <c r="G68" s="269"/>
      <c r="H68" s="104" t="s">
        <v>46</v>
      </c>
      <c r="I68" s="108" t="s">
        <v>70</v>
      </c>
    </row>
    <row r="69" spans="1:9" s="100" customFormat="1" ht="16.5" customHeight="1">
      <c r="A69" s="127" t="s">
        <v>8</v>
      </c>
      <c r="B69" s="206" t="s">
        <v>71</v>
      </c>
      <c r="C69" s="206"/>
      <c r="D69" s="206"/>
      <c r="E69" s="206"/>
      <c r="F69" s="206"/>
      <c r="G69" s="206"/>
      <c r="H69" s="128">
        <v>0.2</v>
      </c>
      <c r="I69" s="148">
        <f>ROUND((I48+I63)*H69,2)</f>
        <v>0</v>
      </c>
    </row>
    <row r="70" spans="1:9" s="100" customFormat="1" ht="19.5" customHeight="1">
      <c r="A70" s="127" t="s">
        <v>11</v>
      </c>
      <c r="B70" s="206" t="s">
        <v>72</v>
      </c>
      <c r="C70" s="206"/>
      <c r="D70" s="206"/>
      <c r="E70" s="206"/>
      <c r="F70" s="206"/>
      <c r="G70" s="206"/>
      <c r="H70" s="129">
        <v>0.025</v>
      </c>
      <c r="I70" s="148">
        <f>ROUND((I48+I63)*H70,2)</f>
        <v>0</v>
      </c>
    </row>
    <row r="71" spans="1:9" s="100" customFormat="1" ht="44.25" customHeight="1">
      <c r="A71" s="127" t="s">
        <v>13</v>
      </c>
      <c r="B71" s="216" t="s">
        <v>220</v>
      </c>
      <c r="C71" s="216"/>
      <c r="D71" s="130" t="s">
        <v>74</v>
      </c>
      <c r="E71" s="131">
        <v>0.03</v>
      </c>
      <c r="F71" s="130" t="s">
        <v>75</v>
      </c>
      <c r="G71" s="132">
        <v>1</v>
      </c>
      <c r="H71" s="133">
        <f>ROUND((E71*G71),6)</f>
        <v>0.03</v>
      </c>
      <c r="I71" s="148">
        <f>ROUND((I48+I63)*H71,2)</f>
        <v>0</v>
      </c>
    </row>
    <row r="72" spans="1:9" s="100" customFormat="1" ht="15.75" customHeight="1">
      <c r="A72" s="127" t="s">
        <v>15</v>
      </c>
      <c r="B72" s="206" t="s">
        <v>76</v>
      </c>
      <c r="C72" s="206"/>
      <c r="D72" s="206"/>
      <c r="E72" s="206"/>
      <c r="F72" s="206"/>
      <c r="G72" s="206"/>
      <c r="H72" s="128">
        <v>0.015</v>
      </c>
      <c r="I72" s="148">
        <f>ROUND((I48+I63)*H72,2)</f>
        <v>0</v>
      </c>
    </row>
    <row r="73" spans="1:9" s="100" customFormat="1" ht="15.75" customHeight="1">
      <c r="A73" s="127" t="s">
        <v>53</v>
      </c>
      <c r="B73" s="206" t="s">
        <v>77</v>
      </c>
      <c r="C73" s="206"/>
      <c r="D73" s="206"/>
      <c r="E73" s="206"/>
      <c r="F73" s="206"/>
      <c r="G73" s="206"/>
      <c r="H73" s="128">
        <v>0.01</v>
      </c>
      <c r="I73" s="148">
        <f>ROUND((I48+I63)*H73,2)</f>
        <v>0</v>
      </c>
    </row>
    <row r="74" spans="1:9" ht="15.75" customHeight="1">
      <c r="A74" s="127" t="s">
        <v>78</v>
      </c>
      <c r="B74" s="216" t="s">
        <v>79</v>
      </c>
      <c r="C74" s="216"/>
      <c r="D74" s="216"/>
      <c r="E74" s="216"/>
      <c r="F74" s="216"/>
      <c r="G74" s="216"/>
      <c r="H74" s="129">
        <v>0.006</v>
      </c>
      <c r="I74" s="148">
        <f>ROUND((I48+I63)*H74,2)</f>
        <v>0</v>
      </c>
    </row>
    <row r="75" spans="1:9" ht="15.75" customHeight="1">
      <c r="A75" s="127" t="s">
        <v>80</v>
      </c>
      <c r="B75" s="206" t="s">
        <v>81</v>
      </c>
      <c r="C75" s="206"/>
      <c r="D75" s="206"/>
      <c r="E75" s="206"/>
      <c r="F75" s="206"/>
      <c r="G75" s="206"/>
      <c r="H75" s="128">
        <v>0.002</v>
      </c>
      <c r="I75" s="148">
        <f>ROUND((I48+I63)*H75,2)</f>
        <v>0</v>
      </c>
    </row>
    <row r="76" spans="1:9" ht="12.75" customHeight="1">
      <c r="A76" s="127" t="s">
        <v>82</v>
      </c>
      <c r="B76" s="216" t="s">
        <v>83</v>
      </c>
      <c r="C76" s="216"/>
      <c r="D76" s="216"/>
      <c r="E76" s="216"/>
      <c r="F76" s="216"/>
      <c r="G76" s="216"/>
      <c r="H76" s="129">
        <v>0.08</v>
      </c>
      <c r="I76" s="148">
        <f>ROUND((I48+I63)*H76,2)</f>
        <v>0</v>
      </c>
    </row>
    <row r="77" spans="1:9" ht="18" customHeight="1">
      <c r="A77" s="270" t="s">
        <v>65</v>
      </c>
      <c r="B77" s="270"/>
      <c r="C77" s="270"/>
      <c r="D77" s="270"/>
      <c r="E77" s="270"/>
      <c r="F77" s="270"/>
      <c r="G77" s="270"/>
      <c r="H77" s="134">
        <f>SUM(H69:H76)</f>
        <v>0.36800000000000005</v>
      </c>
      <c r="I77" s="149">
        <f>SUM(I69:I76)</f>
        <v>0</v>
      </c>
    </row>
    <row r="78" spans="1:9" ht="15.75" customHeight="1">
      <c r="A78" s="135"/>
      <c r="B78" s="136"/>
      <c r="C78" s="136"/>
      <c r="D78" s="136"/>
      <c r="E78" s="136"/>
      <c r="F78" s="136"/>
      <c r="G78" s="136"/>
      <c r="H78" s="137"/>
      <c r="I78" s="150"/>
    </row>
    <row r="79" spans="1:9" ht="67.5" customHeight="1">
      <c r="A79" s="238" t="s">
        <v>84</v>
      </c>
      <c r="B79" s="238"/>
      <c r="C79" s="238"/>
      <c r="D79" s="238"/>
      <c r="E79" s="238"/>
      <c r="F79" s="238"/>
      <c r="G79" s="238"/>
      <c r="H79" s="238"/>
      <c r="I79" s="238"/>
    </row>
    <row r="80" spans="1:9" ht="8.25" customHeight="1">
      <c r="A80" s="223"/>
      <c r="B80" s="223"/>
      <c r="C80" s="223"/>
      <c r="D80" s="223"/>
      <c r="E80" s="223"/>
      <c r="F80" s="223"/>
      <c r="G80" s="223"/>
      <c r="H80" s="223"/>
      <c r="I80" s="223"/>
    </row>
    <row r="81" spans="1:11" ht="23.25" customHeight="1">
      <c r="A81" s="271" t="s">
        <v>85</v>
      </c>
      <c r="B81" s="271"/>
      <c r="C81" s="271"/>
      <c r="D81" s="271"/>
      <c r="E81" s="271"/>
      <c r="F81" s="271"/>
      <c r="G81" s="271"/>
      <c r="H81" s="271"/>
      <c r="I81" s="271"/>
      <c r="K81" s="101">
        <f>1/12</f>
        <v>0.08333333333333333</v>
      </c>
    </row>
    <row r="82" spans="1:9" ht="21.75" customHeight="1">
      <c r="A82" s="138" t="s">
        <v>86</v>
      </c>
      <c r="B82" s="241" t="s">
        <v>87</v>
      </c>
      <c r="C82" s="241"/>
      <c r="D82" s="241"/>
      <c r="E82" s="241"/>
      <c r="F82" s="241"/>
      <c r="G82" s="241"/>
      <c r="H82" s="241"/>
      <c r="I82" s="108" t="s">
        <v>62</v>
      </c>
    </row>
    <row r="83" spans="1:9" ht="19.5" customHeight="1">
      <c r="A83" s="139" t="s">
        <v>8</v>
      </c>
      <c r="B83" s="245" t="s">
        <v>221</v>
      </c>
      <c r="C83" s="245"/>
      <c r="D83" s="245"/>
      <c r="E83" s="245"/>
      <c r="F83" s="245"/>
      <c r="G83" s="245"/>
      <c r="H83" s="245"/>
      <c r="I83" s="151">
        <f>IF(ROUND((H84*H86*H85)-(I42*H87),2)&lt;0,0,ROUND((H84*H86*H85)-(I42*H87),2))</f>
        <v>0</v>
      </c>
    </row>
    <row r="84" spans="1:9" ht="25.5" customHeight="1">
      <c r="A84" s="139"/>
      <c r="B84" s="245" t="s">
        <v>222</v>
      </c>
      <c r="C84" s="245"/>
      <c r="D84" s="245"/>
      <c r="E84" s="245"/>
      <c r="F84" s="245"/>
      <c r="G84" s="245"/>
      <c r="H84" s="140"/>
      <c r="I84" s="152" t="s">
        <v>23</v>
      </c>
    </row>
    <row r="85" spans="1:9" ht="19.5" customHeight="1">
      <c r="A85" s="139"/>
      <c r="B85" s="216" t="s">
        <v>223</v>
      </c>
      <c r="C85" s="216"/>
      <c r="D85" s="216"/>
      <c r="E85" s="216"/>
      <c r="F85" s="216"/>
      <c r="G85" s="216"/>
      <c r="H85" s="141">
        <v>2</v>
      </c>
      <c r="I85" s="152" t="s">
        <v>23</v>
      </c>
    </row>
    <row r="86" spans="1:9" ht="14.25" customHeight="1">
      <c r="A86" s="139"/>
      <c r="B86" s="233" t="s">
        <v>224</v>
      </c>
      <c r="C86" s="233"/>
      <c r="D86" s="233"/>
      <c r="E86" s="233"/>
      <c r="F86" s="233"/>
      <c r="G86" s="233"/>
      <c r="H86" s="142">
        <v>30</v>
      </c>
      <c r="I86" s="152"/>
    </row>
    <row r="87" spans="1:9" ht="30.75" customHeight="1">
      <c r="A87" s="139"/>
      <c r="B87" s="233" t="s">
        <v>92</v>
      </c>
      <c r="C87" s="233"/>
      <c r="D87" s="233"/>
      <c r="E87" s="233"/>
      <c r="F87" s="233"/>
      <c r="G87" s="233"/>
      <c r="H87" s="143">
        <v>0.06</v>
      </c>
      <c r="I87" s="152"/>
    </row>
    <row r="88" spans="1:9" ht="15.75" customHeight="1">
      <c r="A88" s="139" t="s">
        <v>11</v>
      </c>
      <c r="B88" s="245" t="s">
        <v>225</v>
      </c>
      <c r="C88" s="245"/>
      <c r="D88" s="245"/>
      <c r="E88" s="245"/>
      <c r="F88" s="245"/>
      <c r="G88" s="245"/>
      <c r="H88" s="245"/>
      <c r="I88" s="153">
        <f>ROUND(H90*H89*(1-H91),2)*1+ROUND(21.726*6*(1-H91),2)*0</f>
        <v>0</v>
      </c>
    </row>
    <row r="89" spans="1:9" ht="15.75" customHeight="1">
      <c r="A89" s="139"/>
      <c r="B89" s="245" t="s">
        <v>226</v>
      </c>
      <c r="C89" s="245"/>
      <c r="D89" s="245"/>
      <c r="E89" s="245"/>
      <c r="F89" s="245"/>
      <c r="G89" s="245"/>
      <c r="H89" s="140"/>
      <c r="I89" s="152" t="s">
        <v>23</v>
      </c>
    </row>
    <row r="90" spans="1:9" ht="28.5" customHeight="1">
      <c r="A90" s="139"/>
      <c r="B90" s="245" t="s">
        <v>227</v>
      </c>
      <c r="C90" s="245"/>
      <c r="D90" s="245"/>
      <c r="E90" s="245"/>
      <c r="F90" s="245"/>
      <c r="G90" s="245"/>
      <c r="H90" s="142">
        <v>30</v>
      </c>
      <c r="I90" s="152"/>
    </row>
    <row r="91" spans="1:9" ht="35.25" customHeight="1">
      <c r="A91" s="139"/>
      <c r="B91" s="233" t="s">
        <v>228</v>
      </c>
      <c r="C91" s="233"/>
      <c r="D91" s="233"/>
      <c r="E91" s="233"/>
      <c r="F91" s="233"/>
      <c r="G91" s="233"/>
      <c r="H91" s="143">
        <v>0.2</v>
      </c>
      <c r="I91" s="152"/>
    </row>
    <row r="92" spans="1:9" s="100" customFormat="1" ht="18.75" customHeight="1">
      <c r="A92" s="139" t="s">
        <v>13</v>
      </c>
      <c r="B92" s="245" t="s">
        <v>97</v>
      </c>
      <c r="C92" s="245"/>
      <c r="D92" s="245"/>
      <c r="E92" s="245"/>
      <c r="F92" s="245"/>
      <c r="G92" s="245"/>
      <c r="H92" s="245"/>
      <c r="I92" s="151">
        <v>0</v>
      </c>
    </row>
    <row r="93" spans="1:9" s="100" customFormat="1" ht="24" customHeight="1">
      <c r="A93" s="139" t="s">
        <v>15</v>
      </c>
      <c r="B93" s="245" t="s">
        <v>229</v>
      </c>
      <c r="C93" s="245"/>
      <c r="D93" s="245"/>
      <c r="E93" s="245"/>
      <c r="F93" s="245"/>
      <c r="G93" s="245"/>
      <c r="H93" s="245"/>
      <c r="I93" s="151">
        <f>ROUND($I$48*26*0.00023,2)</f>
        <v>0</v>
      </c>
    </row>
    <row r="94" spans="1:9" s="100" customFormat="1" ht="18" customHeight="1">
      <c r="A94" s="139" t="s">
        <v>53</v>
      </c>
      <c r="B94" s="216" t="s">
        <v>230</v>
      </c>
      <c r="C94" s="216"/>
      <c r="D94" s="216"/>
      <c r="E94" s="216"/>
      <c r="F94" s="216"/>
      <c r="G94" s="216"/>
      <c r="H94" s="216"/>
      <c r="I94" s="151">
        <f>ROUND(($I$42*0.0052066)/12,2)</f>
        <v>0</v>
      </c>
    </row>
    <row r="95" spans="1:9" s="100" customFormat="1" ht="15" customHeight="1">
      <c r="A95" s="139" t="s">
        <v>78</v>
      </c>
      <c r="B95" s="278" t="s">
        <v>100</v>
      </c>
      <c r="C95" s="278"/>
      <c r="D95" s="278"/>
      <c r="E95" s="278"/>
      <c r="F95" s="278"/>
      <c r="G95" s="278"/>
      <c r="H95" s="278"/>
      <c r="I95" s="154">
        <v>0</v>
      </c>
    </row>
    <row r="96" spans="1:9" s="100" customFormat="1" ht="19.5" customHeight="1">
      <c r="A96" s="144"/>
      <c r="B96" s="279" t="s">
        <v>65</v>
      </c>
      <c r="C96" s="279"/>
      <c r="D96" s="279"/>
      <c r="E96" s="279"/>
      <c r="F96" s="279"/>
      <c r="G96" s="279"/>
      <c r="H96" s="279"/>
      <c r="I96" s="149">
        <f>SUM(I83:I95)</f>
        <v>0</v>
      </c>
    </row>
    <row r="97" spans="1:9" s="100" customFormat="1" ht="14.25" customHeight="1">
      <c r="A97" s="223"/>
      <c r="B97" s="223"/>
      <c r="C97" s="223"/>
      <c r="D97" s="223"/>
      <c r="E97" s="223"/>
      <c r="F97" s="223"/>
      <c r="G97" s="223"/>
      <c r="H97" s="223"/>
      <c r="I97" s="223"/>
    </row>
    <row r="98" spans="1:9" s="100" customFormat="1" ht="34.5" customHeight="1">
      <c r="A98" s="238" t="s">
        <v>101</v>
      </c>
      <c r="B98" s="238"/>
      <c r="C98" s="238"/>
      <c r="D98" s="238"/>
      <c r="E98" s="238"/>
      <c r="F98" s="238"/>
      <c r="G98" s="238"/>
      <c r="H98" s="238"/>
      <c r="I98" s="238"/>
    </row>
    <row r="99" spans="1:9" s="100" customFormat="1" ht="15.75" customHeight="1">
      <c r="A99" s="221"/>
      <c r="B99" s="221"/>
      <c r="C99" s="221"/>
      <c r="D99" s="221"/>
      <c r="E99" s="221"/>
      <c r="F99" s="221"/>
      <c r="G99" s="221"/>
      <c r="H99" s="221"/>
      <c r="I99" s="221"/>
    </row>
    <row r="100" spans="1:9" s="100" customFormat="1" ht="14.25" customHeight="1">
      <c r="A100" s="281" t="s">
        <v>102</v>
      </c>
      <c r="B100" s="281"/>
      <c r="C100" s="281"/>
      <c r="D100" s="281"/>
      <c r="E100" s="281"/>
      <c r="F100" s="281"/>
      <c r="G100" s="281"/>
      <c r="H100" s="281"/>
      <c r="I100" s="281"/>
    </row>
    <row r="101" spans="1:9" s="100" customFormat="1" ht="14.25" customHeight="1">
      <c r="A101" s="126">
        <v>2</v>
      </c>
      <c r="B101" s="269" t="s">
        <v>103</v>
      </c>
      <c r="C101" s="269"/>
      <c r="D101" s="269"/>
      <c r="E101" s="269"/>
      <c r="F101" s="269"/>
      <c r="G101" s="269"/>
      <c r="H101" s="269"/>
      <c r="I101" s="126" t="s">
        <v>62</v>
      </c>
    </row>
    <row r="102" spans="1:9" s="100" customFormat="1" ht="15.75" customHeight="1">
      <c r="A102" s="145" t="s">
        <v>60</v>
      </c>
      <c r="B102" s="282" t="s">
        <v>199</v>
      </c>
      <c r="C102" s="282"/>
      <c r="D102" s="282"/>
      <c r="E102" s="282"/>
      <c r="F102" s="282"/>
      <c r="G102" s="282"/>
      <c r="H102" s="282"/>
      <c r="I102" s="155">
        <f>I63</f>
        <v>0</v>
      </c>
    </row>
    <row r="103" spans="1:9" s="100" customFormat="1" ht="15.75" customHeight="1">
      <c r="A103" s="145" t="s">
        <v>68</v>
      </c>
      <c r="B103" s="282" t="s">
        <v>69</v>
      </c>
      <c r="C103" s="282"/>
      <c r="D103" s="282"/>
      <c r="E103" s="282"/>
      <c r="F103" s="282"/>
      <c r="G103" s="282"/>
      <c r="H103" s="282"/>
      <c r="I103" s="155">
        <f>I77</f>
        <v>0</v>
      </c>
    </row>
    <row r="104" spans="1:9" s="100" customFormat="1" ht="14.25" customHeight="1">
      <c r="A104" s="145" t="s">
        <v>86</v>
      </c>
      <c r="B104" s="282" t="s">
        <v>87</v>
      </c>
      <c r="C104" s="282"/>
      <c r="D104" s="282"/>
      <c r="E104" s="282"/>
      <c r="F104" s="282"/>
      <c r="G104" s="282"/>
      <c r="H104" s="282"/>
      <c r="I104" s="155">
        <f>I96</f>
        <v>0</v>
      </c>
    </row>
    <row r="105" spans="1:9" s="100" customFormat="1" ht="15" customHeight="1">
      <c r="A105" s="283" t="s">
        <v>65</v>
      </c>
      <c r="B105" s="283"/>
      <c r="C105" s="283"/>
      <c r="D105" s="283"/>
      <c r="E105" s="283"/>
      <c r="F105" s="283"/>
      <c r="G105" s="283"/>
      <c r="H105" s="283"/>
      <c r="I105" s="156">
        <f>SUM(I102+I103+I104)</f>
        <v>0</v>
      </c>
    </row>
    <row r="106" spans="1:9" s="100" customFormat="1" ht="8.25" customHeight="1">
      <c r="A106" s="381"/>
      <c r="B106" s="381"/>
      <c r="C106" s="381"/>
      <c r="D106" s="381"/>
      <c r="E106" s="381"/>
      <c r="F106" s="381"/>
      <c r="G106" s="381"/>
      <c r="H106" s="381"/>
      <c r="I106" s="381"/>
    </row>
    <row r="107" spans="1:9" s="100" customFormat="1" ht="23.25" customHeight="1">
      <c r="A107" s="285" t="s">
        <v>105</v>
      </c>
      <c r="B107" s="285"/>
      <c r="C107" s="285"/>
      <c r="D107" s="285"/>
      <c r="E107" s="285"/>
      <c r="F107" s="285"/>
      <c r="G107" s="285"/>
      <c r="H107" s="285"/>
      <c r="I107" s="285"/>
    </row>
    <row r="108" spans="1:9" s="100" customFormat="1" ht="15">
      <c r="A108" s="138">
        <v>3</v>
      </c>
      <c r="B108" s="286" t="s">
        <v>106</v>
      </c>
      <c r="C108" s="286"/>
      <c r="D108" s="286"/>
      <c r="E108" s="286"/>
      <c r="F108" s="286"/>
      <c r="G108" s="286"/>
      <c r="H108" s="286"/>
      <c r="I108" s="138" t="s">
        <v>62</v>
      </c>
    </row>
    <row r="109" spans="1:9" s="100" customFormat="1" ht="45.75" customHeight="1">
      <c r="A109" s="139" t="s">
        <v>8</v>
      </c>
      <c r="B109" s="287" t="s">
        <v>231</v>
      </c>
      <c r="C109" s="287"/>
      <c r="D109" s="287"/>
      <c r="E109" s="287"/>
      <c r="F109" s="287"/>
      <c r="G109" s="287"/>
      <c r="H109" s="287"/>
      <c r="I109" s="148">
        <f>ROUND((($I$48/12)+($I$61/12)+($I$48/12/12)+($I$62/12))*(30/30)*0.05,2)</f>
        <v>0</v>
      </c>
    </row>
    <row r="110" spans="1:9" s="100" customFormat="1" ht="19.5" customHeight="1">
      <c r="A110" s="139" t="s">
        <v>11</v>
      </c>
      <c r="B110" s="288" t="s">
        <v>108</v>
      </c>
      <c r="C110" s="288"/>
      <c r="D110" s="288"/>
      <c r="E110" s="288"/>
      <c r="F110" s="288"/>
      <c r="G110" s="288"/>
      <c r="H110" s="288"/>
      <c r="I110" s="148">
        <f>ROUND($H$76*I109,2)</f>
        <v>0</v>
      </c>
    </row>
    <row r="111" spans="1:9" s="100" customFormat="1" ht="27.75" customHeight="1">
      <c r="A111" s="139" t="s">
        <v>13</v>
      </c>
      <c r="B111" s="206" t="s">
        <v>232</v>
      </c>
      <c r="C111" s="206"/>
      <c r="D111" s="206"/>
      <c r="E111" s="206"/>
      <c r="F111" s="206"/>
      <c r="G111" s="206"/>
      <c r="H111" s="206"/>
      <c r="I111" s="148">
        <f>ROUND((0.08*0.5*SUM($I$48+$I$61+$I$62+$I$123)*0.05),2)</f>
        <v>0</v>
      </c>
    </row>
    <row r="112" spans="1:9" s="100" customFormat="1" ht="42" customHeight="1">
      <c r="A112" s="139" t="s">
        <v>15</v>
      </c>
      <c r="B112" s="206" t="s">
        <v>110</v>
      </c>
      <c r="C112" s="206"/>
      <c r="D112" s="206"/>
      <c r="E112" s="206"/>
      <c r="F112" s="206"/>
      <c r="G112" s="206"/>
      <c r="H112" s="206"/>
      <c r="I112" s="148">
        <f>ROUND(((7/30)/12)*$I$48*1,2)</f>
        <v>0</v>
      </c>
    </row>
    <row r="113" spans="1:9" s="100" customFormat="1" ht="15.75" customHeight="1">
      <c r="A113" s="139" t="s">
        <v>53</v>
      </c>
      <c r="B113" s="288" t="s">
        <v>111</v>
      </c>
      <c r="C113" s="288"/>
      <c r="D113" s="288"/>
      <c r="E113" s="288"/>
      <c r="F113" s="288"/>
      <c r="G113" s="288"/>
      <c r="H113" s="288"/>
      <c r="I113" s="148">
        <f>ROUND($H$77*I112,2)</f>
        <v>0</v>
      </c>
    </row>
    <row r="114" spans="1:9" s="100" customFormat="1" ht="24" customHeight="1">
      <c r="A114" s="139" t="s">
        <v>78</v>
      </c>
      <c r="B114" s="206" t="s">
        <v>233</v>
      </c>
      <c r="C114" s="206"/>
      <c r="D114" s="206"/>
      <c r="E114" s="206"/>
      <c r="F114" s="206"/>
      <c r="G114" s="206"/>
      <c r="H114" s="206"/>
      <c r="I114" s="148">
        <f>ROUND(0.08*0.5*SUM($I$48+$I$61+$I$62+$I$123)*1,2)</f>
        <v>0</v>
      </c>
    </row>
    <row r="115" spans="1:9" ht="16.5" customHeight="1">
      <c r="A115" s="270" t="s">
        <v>234</v>
      </c>
      <c r="B115" s="270"/>
      <c r="C115" s="270"/>
      <c r="D115" s="270"/>
      <c r="E115" s="270"/>
      <c r="F115" s="270"/>
      <c r="G115" s="270"/>
      <c r="H115" s="270"/>
      <c r="I115" s="149">
        <f>SUM(I109:I114)</f>
        <v>0</v>
      </c>
    </row>
    <row r="116" spans="1:9" ht="39.75" customHeight="1">
      <c r="A116" s="290" t="s">
        <v>113</v>
      </c>
      <c r="B116" s="290"/>
      <c r="C116" s="290"/>
      <c r="D116" s="290"/>
      <c r="E116" s="290"/>
      <c r="F116" s="290"/>
      <c r="G116" s="290"/>
      <c r="H116" s="290"/>
      <c r="I116" s="290"/>
    </row>
    <row r="117" spans="1:9" ht="21" customHeight="1">
      <c r="A117" s="291" t="s">
        <v>114</v>
      </c>
      <c r="B117" s="291"/>
      <c r="C117" s="291"/>
      <c r="D117" s="291"/>
      <c r="E117" s="291"/>
      <c r="F117" s="291"/>
      <c r="G117" s="291"/>
      <c r="H117" s="291"/>
      <c r="I117" s="291"/>
    </row>
    <row r="118" spans="1:9" ht="34.5" customHeight="1">
      <c r="A118" s="290" t="s">
        <v>115</v>
      </c>
      <c r="B118" s="290"/>
      <c r="C118" s="290"/>
      <c r="D118" s="290"/>
      <c r="E118" s="290"/>
      <c r="F118" s="290"/>
      <c r="G118" s="290"/>
      <c r="H118" s="290"/>
      <c r="I118" s="290"/>
    </row>
    <row r="119" spans="1:9" ht="42" customHeight="1">
      <c r="A119" s="292" t="s">
        <v>235</v>
      </c>
      <c r="B119" s="292"/>
      <c r="C119" s="292"/>
      <c r="D119" s="292"/>
      <c r="E119" s="292"/>
      <c r="F119" s="292"/>
      <c r="G119" s="292"/>
      <c r="H119" s="292"/>
      <c r="I119" s="157">
        <f>ROUND(I48/12,2)+I48+I61+I62</f>
        <v>0</v>
      </c>
    </row>
    <row r="120" spans="1:9" ht="7.5" customHeight="1">
      <c r="A120" s="382"/>
      <c r="B120" s="382"/>
      <c r="C120" s="382"/>
      <c r="D120" s="382"/>
      <c r="E120" s="382"/>
      <c r="F120" s="382"/>
      <c r="G120" s="382"/>
      <c r="H120" s="382"/>
      <c r="I120" s="382"/>
    </row>
    <row r="121" spans="1:9" ht="14.25" customHeight="1">
      <c r="A121" s="294" t="s">
        <v>117</v>
      </c>
      <c r="B121" s="294"/>
      <c r="C121" s="294"/>
      <c r="D121" s="294"/>
      <c r="E121" s="294"/>
      <c r="F121" s="294"/>
      <c r="G121" s="294"/>
      <c r="H121" s="294"/>
      <c r="I121" s="294"/>
    </row>
    <row r="122" spans="1:9" ht="14.25" customHeight="1">
      <c r="A122" s="146" t="s">
        <v>118</v>
      </c>
      <c r="B122" s="286" t="s">
        <v>119</v>
      </c>
      <c r="C122" s="286"/>
      <c r="D122" s="286"/>
      <c r="E122" s="286"/>
      <c r="F122" s="286"/>
      <c r="G122" s="286"/>
      <c r="H122" s="286"/>
      <c r="I122" s="146" t="s">
        <v>62</v>
      </c>
    </row>
    <row r="123" spans="1:9" ht="15.75" customHeight="1">
      <c r="A123" s="147" t="s">
        <v>8</v>
      </c>
      <c r="B123" s="206" t="s">
        <v>236</v>
      </c>
      <c r="C123" s="206"/>
      <c r="D123" s="206"/>
      <c r="E123" s="206"/>
      <c r="F123" s="206"/>
      <c r="G123" s="206"/>
      <c r="H123" s="206"/>
      <c r="I123" s="148">
        <f>ROUND($I$119/12,2)</f>
        <v>0</v>
      </c>
    </row>
    <row r="124" spans="1:9" ht="13.5" customHeight="1">
      <c r="A124" s="147" t="s">
        <v>11</v>
      </c>
      <c r="B124" s="206" t="s">
        <v>237</v>
      </c>
      <c r="C124" s="206"/>
      <c r="D124" s="206"/>
      <c r="E124" s="206"/>
      <c r="F124" s="206"/>
      <c r="G124" s="206"/>
      <c r="H124" s="206"/>
      <c r="I124" s="148">
        <f>ROUND((2.96/30)/12*($I$119),2)</f>
        <v>0</v>
      </c>
    </row>
    <row r="125" spans="1:9" ht="13.5" customHeight="1">
      <c r="A125" s="147" t="s">
        <v>13</v>
      </c>
      <c r="B125" s="206" t="s">
        <v>238</v>
      </c>
      <c r="C125" s="206"/>
      <c r="D125" s="206"/>
      <c r="E125" s="206"/>
      <c r="F125" s="206"/>
      <c r="G125" s="206"/>
      <c r="H125" s="206"/>
      <c r="I125" s="148">
        <f>ROUND((5/30)/12*0.015*($I$119),2)</f>
        <v>0</v>
      </c>
    </row>
    <row r="126" spans="1:9" ht="28.5" customHeight="1">
      <c r="A126" s="147" t="s">
        <v>15</v>
      </c>
      <c r="B126" s="206" t="s">
        <v>239</v>
      </c>
      <c r="C126" s="206"/>
      <c r="D126" s="206"/>
      <c r="E126" s="206"/>
      <c r="F126" s="206"/>
      <c r="G126" s="206"/>
      <c r="H126" s="206"/>
      <c r="I126" s="148">
        <f>ROUND(((15/30)/12)*0.0078*($I$119),2)</f>
        <v>0</v>
      </c>
    </row>
    <row r="127" spans="1:9" ht="15.75" customHeight="1">
      <c r="A127" s="139" t="s">
        <v>53</v>
      </c>
      <c r="B127" s="216" t="s">
        <v>240</v>
      </c>
      <c r="C127" s="216"/>
      <c r="D127" s="216"/>
      <c r="E127" s="216"/>
      <c r="F127" s="216"/>
      <c r="G127" s="216"/>
      <c r="H127" s="216"/>
      <c r="I127" s="148">
        <f>ROUND((1+1/3)/12*(4/12)*0.02*($I$48),2)</f>
        <v>0</v>
      </c>
    </row>
    <row r="128" spans="1:9" ht="15.75" customHeight="1">
      <c r="A128" s="147" t="s">
        <v>78</v>
      </c>
      <c r="B128" s="288" t="s">
        <v>241</v>
      </c>
      <c r="C128" s="288"/>
      <c r="D128" s="288"/>
      <c r="E128" s="288"/>
      <c r="F128" s="288"/>
      <c r="G128" s="288"/>
      <c r="H128" s="288"/>
      <c r="I128" s="158">
        <f>ROUND(((3/30)/12)*($I$119),2)</f>
        <v>0</v>
      </c>
    </row>
    <row r="129" spans="1:9" ht="15.75" customHeight="1">
      <c r="A129" s="270" t="s">
        <v>65</v>
      </c>
      <c r="B129" s="270"/>
      <c r="C129" s="270"/>
      <c r="D129" s="270"/>
      <c r="E129" s="270"/>
      <c r="F129" s="270"/>
      <c r="G129" s="270"/>
      <c r="H129" s="270"/>
      <c r="I129" s="173">
        <f>SUM(I123:I128)</f>
        <v>0</v>
      </c>
    </row>
    <row r="130" spans="1:9" ht="17.25" customHeight="1">
      <c r="A130" s="139" t="s">
        <v>80</v>
      </c>
      <c r="B130" s="295" t="s">
        <v>126</v>
      </c>
      <c r="C130" s="295"/>
      <c r="D130" s="295"/>
      <c r="E130" s="295"/>
      <c r="F130" s="295"/>
      <c r="G130" s="295"/>
      <c r="H130" s="295"/>
      <c r="I130" s="148">
        <f>ROUND(H77*I129,2)</f>
        <v>0</v>
      </c>
    </row>
    <row r="131" spans="1:9" ht="19.5" customHeight="1">
      <c r="A131" s="270" t="s">
        <v>65</v>
      </c>
      <c r="B131" s="270"/>
      <c r="C131" s="270"/>
      <c r="D131" s="270"/>
      <c r="E131" s="270"/>
      <c r="F131" s="270"/>
      <c r="G131" s="270"/>
      <c r="H131" s="270"/>
      <c r="I131" s="149">
        <f>SUM(I129:I130)</f>
        <v>0</v>
      </c>
    </row>
    <row r="132" spans="1:9" ht="23.25" customHeight="1">
      <c r="A132" s="290" t="s">
        <v>127</v>
      </c>
      <c r="B132" s="290"/>
      <c r="C132" s="290"/>
      <c r="D132" s="290"/>
      <c r="E132" s="290"/>
      <c r="F132" s="290"/>
      <c r="G132" s="290"/>
      <c r="H132" s="290"/>
      <c r="I132" s="290"/>
    </row>
    <row r="133" spans="1:9" ht="7.5" customHeight="1">
      <c r="A133" s="296"/>
      <c r="B133" s="296"/>
      <c r="C133" s="296"/>
      <c r="D133" s="296"/>
      <c r="E133" s="296"/>
      <c r="F133" s="296"/>
      <c r="G133" s="296"/>
      <c r="H133" s="296"/>
      <c r="I133" s="296"/>
    </row>
    <row r="134" spans="1:9" ht="15.75" customHeight="1">
      <c r="A134" s="271" t="s">
        <v>128</v>
      </c>
      <c r="B134" s="271"/>
      <c r="C134" s="271"/>
      <c r="D134" s="271"/>
      <c r="E134" s="271"/>
      <c r="F134" s="271"/>
      <c r="G134" s="271"/>
      <c r="H134" s="271"/>
      <c r="I134" s="271"/>
    </row>
    <row r="135" spans="1:9" ht="15.75" customHeight="1">
      <c r="A135" s="159" t="s">
        <v>129</v>
      </c>
      <c r="B135" s="297" t="s">
        <v>130</v>
      </c>
      <c r="C135" s="297"/>
      <c r="D135" s="297"/>
      <c r="E135" s="297"/>
      <c r="F135" s="297"/>
      <c r="G135" s="297"/>
      <c r="H135" s="297"/>
      <c r="I135" s="174" t="s">
        <v>62</v>
      </c>
    </row>
    <row r="136" spans="1:9" ht="15.75" customHeight="1">
      <c r="A136" s="112" t="s">
        <v>8</v>
      </c>
      <c r="B136" s="263" t="s">
        <v>131</v>
      </c>
      <c r="C136" s="263"/>
      <c r="D136" s="263"/>
      <c r="E136" s="263"/>
      <c r="F136" s="263"/>
      <c r="G136" s="263"/>
      <c r="H136" s="263"/>
      <c r="I136" s="175">
        <v>0</v>
      </c>
    </row>
    <row r="137" spans="1:9" ht="15.75" customHeight="1">
      <c r="A137" s="298" t="s">
        <v>65</v>
      </c>
      <c r="B137" s="298"/>
      <c r="C137" s="298"/>
      <c r="D137" s="298"/>
      <c r="E137" s="298"/>
      <c r="F137" s="298"/>
      <c r="G137" s="298"/>
      <c r="H137" s="298"/>
      <c r="I137" s="175">
        <v>0</v>
      </c>
    </row>
    <row r="138" spans="1:9" ht="16.5" customHeight="1">
      <c r="A138" s="160" t="s">
        <v>11</v>
      </c>
      <c r="B138" s="228" t="s">
        <v>132</v>
      </c>
      <c r="C138" s="228"/>
      <c r="D138" s="228"/>
      <c r="E138" s="228"/>
      <c r="F138" s="228"/>
      <c r="G138" s="228"/>
      <c r="H138" s="228"/>
      <c r="I138" s="176">
        <f>ROUND(H78*I137,2)</f>
        <v>0</v>
      </c>
    </row>
    <row r="139" spans="1:9" ht="15.75" customHeight="1">
      <c r="A139" s="299" t="s">
        <v>65</v>
      </c>
      <c r="B139" s="299"/>
      <c r="C139" s="299"/>
      <c r="D139" s="299"/>
      <c r="E139" s="299"/>
      <c r="F139" s="299"/>
      <c r="G139" s="299"/>
      <c r="H139" s="299"/>
      <c r="I139" s="124">
        <f>SUM(I137:I138)</f>
        <v>0</v>
      </c>
    </row>
    <row r="140" spans="1:9" ht="9" customHeight="1">
      <c r="A140" s="296"/>
      <c r="B140" s="296"/>
      <c r="C140" s="296"/>
      <c r="D140" s="296"/>
      <c r="E140" s="296"/>
      <c r="F140" s="296"/>
      <c r="G140" s="296"/>
      <c r="H140" s="296"/>
      <c r="I140" s="296"/>
    </row>
    <row r="141" spans="1:9" ht="23.25" customHeight="1">
      <c r="A141" s="290" t="s">
        <v>133</v>
      </c>
      <c r="B141" s="290"/>
      <c r="C141" s="290"/>
      <c r="D141" s="290"/>
      <c r="E141" s="290"/>
      <c r="F141" s="290"/>
      <c r="G141" s="290"/>
      <c r="H141" s="290"/>
      <c r="I141" s="290"/>
    </row>
    <row r="142" spans="1:9" ht="6.75" customHeight="1">
      <c r="A142" s="383"/>
      <c r="B142" s="383"/>
      <c r="C142" s="383"/>
      <c r="D142" s="383"/>
      <c r="E142" s="383"/>
      <c r="F142" s="383"/>
      <c r="G142" s="383"/>
      <c r="H142" s="383"/>
      <c r="I142" s="383"/>
    </row>
    <row r="143" spans="1:9" ht="18.75" customHeight="1">
      <c r="A143" s="260" t="s">
        <v>134</v>
      </c>
      <c r="B143" s="260"/>
      <c r="C143" s="260"/>
      <c r="D143" s="260"/>
      <c r="E143" s="260"/>
      <c r="F143" s="260"/>
      <c r="G143" s="260"/>
      <c r="H143" s="260"/>
      <c r="I143" s="260"/>
    </row>
    <row r="144" spans="1:9" ht="21.75" customHeight="1">
      <c r="A144" s="126">
        <v>4</v>
      </c>
      <c r="B144" s="297" t="s">
        <v>135</v>
      </c>
      <c r="C144" s="297"/>
      <c r="D144" s="297"/>
      <c r="E144" s="297"/>
      <c r="F144" s="297"/>
      <c r="G144" s="297"/>
      <c r="H144" s="297"/>
      <c r="I144" s="174" t="s">
        <v>62</v>
      </c>
    </row>
    <row r="145" spans="1:9" ht="17.25" customHeight="1">
      <c r="A145" s="145" t="s">
        <v>118</v>
      </c>
      <c r="B145" s="263" t="s">
        <v>119</v>
      </c>
      <c r="C145" s="263"/>
      <c r="D145" s="263"/>
      <c r="E145" s="263"/>
      <c r="F145" s="263"/>
      <c r="G145" s="263"/>
      <c r="H145" s="263"/>
      <c r="I145" s="175">
        <f>I131</f>
        <v>0</v>
      </c>
    </row>
    <row r="146" spans="1:9" ht="16.5" customHeight="1">
      <c r="A146" s="145" t="s">
        <v>136</v>
      </c>
      <c r="B146" s="263" t="s">
        <v>130</v>
      </c>
      <c r="C146" s="263"/>
      <c r="D146" s="263"/>
      <c r="E146" s="263"/>
      <c r="F146" s="263"/>
      <c r="G146" s="263"/>
      <c r="H146" s="263"/>
      <c r="I146" s="175">
        <f>I139</f>
        <v>0</v>
      </c>
    </row>
    <row r="147" spans="1:9" s="100" customFormat="1" ht="14.25" customHeight="1">
      <c r="A147" s="283" t="s">
        <v>65</v>
      </c>
      <c r="B147" s="283"/>
      <c r="C147" s="283"/>
      <c r="D147" s="283"/>
      <c r="E147" s="283"/>
      <c r="F147" s="283"/>
      <c r="G147" s="283"/>
      <c r="H147" s="283"/>
      <c r="I147" s="124">
        <f>SUM(I145+I146)</f>
        <v>0</v>
      </c>
    </row>
    <row r="148" spans="1:9" ht="6.75" customHeight="1">
      <c r="A148" s="301"/>
      <c r="B148" s="301"/>
      <c r="C148" s="301"/>
      <c r="D148" s="301"/>
      <c r="E148" s="301"/>
      <c r="F148" s="301"/>
      <c r="G148" s="301"/>
      <c r="H148" s="301"/>
      <c r="I148" s="301"/>
    </row>
    <row r="149" spans="1:9" ht="27" customHeight="1">
      <c r="A149" s="291" t="s">
        <v>137</v>
      </c>
      <c r="B149" s="291"/>
      <c r="C149" s="291"/>
      <c r="D149" s="291"/>
      <c r="E149" s="291"/>
      <c r="F149" s="291"/>
      <c r="G149" s="291"/>
      <c r="H149" s="291"/>
      <c r="I149" s="291"/>
    </row>
    <row r="150" spans="1:9" ht="15.75" customHeight="1">
      <c r="A150" s="138">
        <v>3</v>
      </c>
      <c r="B150" s="241" t="s">
        <v>138</v>
      </c>
      <c r="C150" s="241"/>
      <c r="D150" s="241"/>
      <c r="E150" s="241"/>
      <c r="F150" s="241"/>
      <c r="G150" s="241"/>
      <c r="H150" s="241"/>
      <c r="I150" s="138" t="s">
        <v>62</v>
      </c>
    </row>
    <row r="151" spans="1:9" ht="27.75" customHeight="1">
      <c r="A151" s="139" t="s">
        <v>8</v>
      </c>
      <c r="B151" s="216" t="s">
        <v>314</v>
      </c>
      <c r="C151" s="216"/>
      <c r="D151" s="216"/>
      <c r="E151" s="216"/>
      <c r="F151" s="216"/>
      <c r="G151" s="216"/>
      <c r="H151" s="216"/>
      <c r="I151" s="151"/>
    </row>
    <row r="152" spans="1:9" ht="18.75" customHeight="1">
      <c r="A152" s="139" t="s">
        <v>11</v>
      </c>
      <c r="B152" s="216" t="s">
        <v>242</v>
      </c>
      <c r="C152" s="216"/>
      <c r="D152" s="216"/>
      <c r="E152" s="216"/>
      <c r="F152" s="216"/>
      <c r="G152" s="216"/>
      <c r="H152" s="216"/>
      <c r="I152" s="154"/>
    </row>
    <row r="153" spans="1:9" ht="12.75">
      <c r="A153" s="139" t="s">
        <v>13</v>
      </c>
      <c r="B153" s="302" t="s">
        <v>313</v>
      </c>
      <c r="C153" s="302"/>
      <c r="D153" s="302"/>
      <c r="E153" s="302"/>
      <c r="F153" s="302"/>
      <c r="G153" s="302"/>
      <c r="H153" s="302"/>
      <c r="I153" s="154"/>
    </row>
    <row r="154" spans="1:9" ht="15.75" customHeight="1">
      <c r="A154" s="270" t="s">
        <v>140</v>
      </c>
      <c r="B154" s="270"/>
      <c r="C154" s="270"/>
      <c r="D154" s="270"/>
      <c r="E154" s="270"/>
      <c r="F154" s="270"/>
      <c r="G154" s="270"/>
      <c r="H154" s="270"/>
      <c r="I154" s="177">
        <f>ROUND(SUM(I151:I153),2)</f>
        <v>0</v>
      </c>
    </row>
    <row r="155" spans="1:9" ht="6.75" customHeight="1">
      <c r="A155" s="303"/>
      <c r="B155" s="303"/>
      <c r="C155" s="303"/>
      <c r="D155" s="303"/>
      <c r="E155" s="303"/>
      <c r="F155" s="303"/>
      <c r="G155" s="303"/>
      <c r="H155" s="303"/>
      <c r="I155" s="303"/>
    </row>
    <row r="156" spans="1:9" ht="12.75">
      <c r="A156" s="304" t="s">
        <v>141</v>
      </c>
      <c r="B156" s="304"/>
      <c r="C156" s="304"/>
      <c r="D156" s="304"/>
      <c r="E156" s="304"/>
      <c r="F156" s="304"/>
      <c r="G156" s="304"/>
      <c r="H156" s="304"/>
      <c r="I156" s="304"/>
    </row>
    <row r="157" spans="1:9" ht="6.75" customHeight="1">
      <c r="A157" s="161"/>
      <c r="B157" s="162"/>
      <c r="C157" s="162"/>
      <c r="D157" s="162"/>
      <c r="E157" s="162"/>
      <c r="F157" s="162"/>
      <c r="G157" s="162"/>
      <c r="H157" s="162"/>
      <c r="I157" s="178"/>
    </row>
    <row r="158" spans="1:9" ht="21" customHeight="1">
      <c r="A158" s="285" t="s">
        <v>142</v>
      </c>
      <c r="B158" s="285"/>
      <c r="C158" s="285"/>
      <c r="D158" s="285"/>
      <c r="E158" s="285"/>
      <c r="F158" s="285"/>
      <c r="G158" s="285"/>
      <c r="H158" s="285"/>
      <c r="I158" s="285"/>
    </row>
    <row r="159" spans="1:9" ht="30">
      <c r="A159" s="138">
        <v>6</v>
      </c>
      <c r="B159" s="286" t="s">
        <v>143</v>
      </c>
      <c r="C159" s="286"/>
      <c r="D159" s="286"/>
      <c r="E159" s="286"/>
      <c r="F159" s="286"/>
      <c r="G159" s="286"/>
      <c r="H159" s="104" t="s">
        <v>46</v>
      </c>
      <c r="I159" s="179" t="s">
        <v>70</v>
      </c>
    </row>
    <row r="160" spans="1:9" ht="50.25" customHeight="1">
      <c r="A160" s="305" t="s">
        <v>144</v>
      </c>
      <c r="B160" s="305"/>
      <c r="C160" s="305"/>
      <c r="D160" s="305"/>
      <c r="E160" s="305"/>
      <c r="F160" s="305"/>
      <c r="G160" s="305"/>
      <c r="H160" s="163" t="s">
        <v>23</v>
      </c>
      <c r="I160" s="180">
        <f>SUM(I54+I105+I115+I147+I154)</f>
        <v>0</v>
      </c>
    </row>
    <row r="161" spans="1:9" ht="15">
      <c r="A161" s="139" t="s">
        <v>8</v>
      </c>
      <c r="B161" s="306" t="s">
        <v>145</v>
      </c>
      <c r="C161" s="306"/>
      <c r="D161" s="306"/>
      <c r="E161" s="306"/>
      <c r="F161" s="306"/>
      <c r="G161" s="306"/>
      <c r="H161" s="129">
        <v>0.06</v>
      </c>
      <c r="I161" s="148">
        <f>ROUND(H161*I160,2)</f>
        <v>0</v>
      </c>
    </row>
    <row r="162" spans="1:9" ht="48.75" customHeight="1">
      <c r="A162" s="305" t="s">
        <v>146</v>
      </c>
      <c r="B162" s="305"/>
      <c r="C162" s="305"/>
      <c r="D162" s="305"/>
      <c r="E162" s="305"/>
      <c r="F162" s="305"/>
      <c r="G162" s="305"/>
      <c r="H162" s="164" t="s">
        <v>23</v>
      </c>
      <c r="I162" s="180">
        <f>SUM(I54+I105+I115+I147+I154+I161)</f>
        <v>0</v>
      </c>
    </row>
    <row r="163" spans="1:9" ht="15">
      <c r="A163" s="139" t="s">
        <v>11</v>
      </c>
      <c r="B163" s="306" t="s">
        <v>147</v>
      </c>
      <c r="C163" s="306"/>
      <c r="D163" s="306"/>
      <c r="E163" s="306"/>
      <c r="F163" s="306"/>
      <c r="G163" s="306"/>
      <c r="H163" s="129">
        <v>0.0679</v>
      </c>
      <c r="I163" s="148">
        <f>ROUND(H163*I162,2)</f>
        <v>0</v>
      </c>
    </row>
    <row r="164" spans="1:9" ht="52.5" customHeight="1">
      <c r="A164" s="305" t="s">
        <v>148</v>
      </c>
      <c r="B164" s="305"/>
      <c r="C164" s="305"/>
      <c r="D164" s="305"/>
      <c r="E164" s="305"/>
      <c r="F164" s="305"/>
      <c r="G164" s="305"/>
      <c r="H164" s="164" t="s">
        <v>23</v>
      </c>
      <c r="I164" s="180">
        <f>SUM(I54+I105+I115+I147+I154+I161+I163)</f>
        <v>0</v>
      </c>
    </row>
    <row r="165" spans="1:9" ht="22.5" customHeight="1">
      <c r="A165" s="165" t="s">
        <v>13</v>
      </c>
      <c r="B165" s="307" t="s">
        <v>149</v>
      </c>
      <c r="C165" s="307"/>
      <c r="D165" s="307"/>
      <c r="E165" s="307"/>
      <c r="F165" s="307"/>
      <c r="G165" s="307"/>
      <c r="H165" s="166" t="s">
        <v>23</v>
      </c>
      <c r="I165" s="118" t="s">
        <v>23</v>
      </c>
    </row>
    <row r="166" spans="1:9" ht="18" customHeight="1">
      <c r="A166" s="139"/>
      <c r="B166" s="308" t="s">
        <v>150</v>
      </c>
      <c r="C166" s="308"/>
      <c r="D166" s="308"/>
      <c r="E166" s="308"/>
      <c r="F166" s="308"/>
      <c r="G166" s="308"/>
      <c r="H166" s="166" t="s">
        <v>23</v>
      </c>
      <c r="I166" s="118" t="s">
        <v>23</v>
      </c>
    </row>
    <row r="167" spans="1:9" ht="25.5" customHeight="1">
      <c r="A167" s="139"/>
      <c r="B167" s="309" t="s">
        <v>243</v>
      </c>
      <c r="C167" s="309"/>
      <c r="D167" s="309"/>
      <c r="E167" s="309"/>
      <c r="F167" s="309"/>
      <c r="G167" s="309"/>
      <c r="H167" s="167">
        <v>0.03</v>
      </c>
      <c r="I167" s="181">
        <f>ROUND(($I$164/(1-$H$176))*H167,2)</f>
        <v>0</v>
      </c>
    </row>
    <row r="168" spans="1:9" ht="27" customHeight="1">
      <c r="A168" s="139"/>
      <c r="B168" s="309" t="s">
        <v>244</v>
      </c>
      <c r="C168" s="309"/>
      <c r="D168" s="309"/>
      <c r="E168" s="309"/>
      <c r="F168" s="309"/>
      <c r="G168" s="309"/>
      <c r="H168" s="167">
        <v>0.0065</v>
      </c>
      <c r="I168" s="181">
        <f>ROUND(($I$164/(1-$H$176))*H168,2)</f>
        <v>0</v>
      </c>
    </row>
    <row r="169" spans="1:9" ht="23.25" customHeight="1">
      <c r="A169" s="139"/>
      <c r="B169" s="287" t="s">
        <v>245</v>
      </c>
      <c r="C169" s="287"/>
      <c r="D169" s="287"/>
      <c r="E169" s="287"/>
      <c r="F169" s="287"/>
      <c r="G169" s="287"/>
      <c r="H169" s="168" t="s">
        <v>23</v>
      </c>
      <c r="I169" s="118" t="s">
        <v>23</v>
      </c>
    </row>
    <row r="170" spans="1:9" ht="24" customHeight="1">
      <c r="A170" s="139"/>
      <c r="B170" s="287" t="s">
        <v>246</v>
      </c>
      <c r="C170" s="287"/>
      <c r="D170" s="287"/>
      <c r="E170" s="287"/>
      <c r="F170" s="287"/>
      <c r="G170" s="287"/>
      <c r="H170" s="168" t="s">
        <v>23</v>
      </c>
      <c r="I170" s="118" t="s">
        <v>23</v>
      </c>
    </row>
    <row r="171" spans="1:9" ht="15" customHeight="1">
      <c r="A171" s="139"/>
      <c r="B171" s="310" t="s">
        <v>155</v>
      </c>
      <c r="C171" s="310"/>
      <c r="D171" s="310"/>
      <c r="E171" s="310"/>
      <c r="F171" s="310"/>
      <c r="G171" s="310"/>
      <c r="H171" s="169" t="s">
        <v>23</v>
      </c>
      <c r="I171" s="182" t="s">
        <v>23</v>
      </c>
    </row>
    <row r="172" spans="1:9" ht="15.75" customHeight="1">
      <c r="A172" s="139"/>
      <c r="B172" s="310" t="s">
        <v>156</v>
      </c>
      <c r="C172" s="310"/>
      <c r="D172" s="310"/>
      <c r="E172" s="310"/>
      <c r="F172" s="310"/>
      <c r="G172" s="310"/>
      <c r="H172" s="169" t="s">
        <v>23</v>
      </c>
      <c r="I172" s="182" t="s">
        <v>23</v>
      </c>
    </row>
    <row r="173" spans="1:9" ht="14.25" customHeight="1">
      <c r="A173" s="139"/>
      <c r="B173" s="206" t="s">
        <v>247</v>
      </c>
      <c r="C173" s="206"/>
      <c r="D173" s="206"/>
      <c r="E173" s="206"/>
      <c r="F173" s="206"/>
      <c r="G173" s="206"/>
      <c r="H173" s="167">
        <v>0.025</v>
      </c>
      <c r="I173" s="181">
        <f>ROUND(($I$164/(1-$H$176))*H173,2)</f>
        <v>0</v>
      </c>
    </row>
    <row r="174" spans="1:9" ht="15.75" customHeight="1">
      <c r="A174" s="270" t="s">
        <v>234</v>
      </c>
      <c r="B174" s="270"/>
      <c r="C174" s="270"/>
      <c r="D174" s="270"/>
      <c r="E174" s="270"/>
      <c r="F174" s="270"/>
      <c r="G174" s="270"/>
      <c r="H174" s="270"/>
      <c r="I174" s="149">
        <f>SUM(I161+I163+I167+I168+I173)</f>
        <v>0</v>
      </c>
    </row>
    <row r="175" spans="1:9" ht="6.75" customHeight="1">
      <c r="A175" s="301"/>
      <c r="B175" s="301"/>
      <c r="C175" s="301"/>
      <c r="D175" s="301"/>
      <c r="E175" s="301"/>
      <c r="F175" s="301"/>
      <c r="G175" s="301"/>
      <c r="H175" s="301"/>
      <c r="I175" s="301"/>
    </row>
    <row r="176" spans="1:9" ht="18.75" customHeight="1">
      <c r="A176" s="311" t="s">
        <v>158</v>
      </c>
      <c r="B176" s="311"/>
      <c r="C176" s="311"/>
      <c r="D176" s="311"/>
      <c r="E176" s="311"/>
      <c r="F176" s="311"/>
      <c r="G176" s="311"/>
      <c r="H176" s="170">
        <f>SUM(H167:H173)</f>
        <v>0.0615</v>
      </c>
      <c r="I176" s="183">
        <f>SUM(I167:I173)</f>
        <v>0</v>
      </c>
    </row>
    <row r="177" spans="1:9" ht="13.5" customHeight="1">
      <c r="A177" s="315" t="s">
        <v>159</v>
      </c>
      <c r="B177" s="315"/>
      <c r="C177" s="312" t="s">
        <v>160</v>
      </c>
      <c r="D177" s="312"/>
      <c r="E177" s="312"/>
      <c r="F177" s="312"/>
      <c r="G177" s="312"/>
      <c r="H177" s="312"/>
      <c r="I177" s="312"/>
    </row>
    <row r="178" spans="1:9" ht="6.75" customHeight="1">
      <c r="A178" s="315"/>
      <c r="B178" s="315"/>
      <c r="C178" s="313" t="s">
        <v>161</v>
      </c>
      <c r="D178" s="313"/>
      <c r="E178" s="313"/>
      <c r="F178" s="313"/>
      <c r="G178" s="313"/>
      <c r="H178" s="313"/>
      <c r="I178" s="313"/>
    </row>
    <row r="179" spans="1:9" ht="24" customHeight="1">
      <c r="A179" s="315"/>
      <c r="B179" s="315"/>
      <c r="C179" s="314" t="s">
        <v>162</v>
      </c>
      <c r="D179" s="314"/>
      <c r="E179" s="314"/>
      <c r="F179" s="314"/>
      <c r="G179" s="314"/>
      <c r="H179" s="314"/>
      <c r="I179" s="314"/>
    </row>
    <row r="180" spans="1:9" ht="5.25" customHeight="1">
      <c r="A180" s="316"/>
      <c r="B180" s="316"/>
      <c r="C180" s="316"/>
      <c r="D180" s="316"/>
      <c r="E180" s="316"/>
      <c r="F180" s="316"/>
      <c r="G180" s="316"/>
      <c r="H180" s="316"/>
      <c r="I180" s="316"/>
    </row>
    <row r="181" spans="1:9" ht="27.75" customHeight="1">
      <c r="A181" s="317" t="s">
        <v>163</v>
      </c>
      <c r="B181" s="317"/>
      <c r="C181" s="317"/>
      <c r="D181" s="317"/>
      <c r="E181" s="317"/>
      <c r="F181" s="317"/>
      <c r="G181" s="317"/>
      <c r="H181" s="317"/>
      <c r="I181" s="317"/>
    </row>
    <row r="182" spans="1:9" ht="8.25" customHeight="1">
      <c r="A182" s="301"/>
      <c r="B182" s="301"/>
      <c r="C182" s="301"/>
      <c r="D182" s="301"/>
      <c r="E182" s="301"/>
      <c r="F182" s="301"/>
      <c r="G182" s="301"/>
      <c r="H182" s="301"/>
      <c r="I182" s="301"/>
    </row>
    <row r="183" spans="1:11" ht="20.25" customHeight="1">
      <c r="A183" s="384" t="s">
        <v>248</v>
      </c>
      <c r="B183" s="384"/>
      <c r="C183" s="384"/>
      <c r="D183" s="384"/>
      <c r="E183" s="384"/>
      <c r="F183" s="384"/>
      <c r="G183" s="384"/>
      <c r="H183" s="384"/>
      <c r="I183" s="384"/>
      <c r="K183" s="100"/>
    </row>
    <row r="184" spans="1:9" ht="15" customHeight="1">
      <c r="A184" s="218" t="s">
        <v>165</v>
      </c>
      <c r="B184" s="218"/>
      <c r="C184" s="218"/>
      <c r="D184" s="218"/>
      <c r="E184" s="218"/>
      <c r="F184" s="218"/>
      <c r="G184" s="218"/>
      <c r="H184" s="218"/>
      <c r="I184" s="104" t="s">
        <v>62</v>
      </c>
    </row>
    <row r="185" spans="1:9" ht="15" customHeight="1">
      <c r="A185" s="171" t="s">
        <v>8</v>
      </c>
      <c r="B185" s="246" t="s">
        <v>166</v>
      </c>
      <c r="C185" s="246"/>
      <c r="D185" s="246"/>
      <c r="E185" s="246"/>
      <c r="F185" s="246"/>
      <c r="G185" s="246"/>
      <c r="H185" s="246"/>
      <c r="I185" s="154">
        <f>I54</f>
        <v>0</v>
      </c>
    </row>
    <row r="186" spans="1:9" ht="15" customHeight="1">
      <c r="A186" s="171" t="s">
        <v>11</v>
      </c>
      <c r="B186" s="246" t="s">
        <v>167</v>
      </c>
      <c r="C186" s="246"/>
      <c r="D186" s="246"/>
      <c r="E186" s="246"/>
      <c r="F186" s="246"/>
      <c r="G186" s="246"/>
      <c r="H186" s="246"/>
      <c r="I186" s="154">
        <f>I105</f>
        <v>0</v>
      </c>
    </row>
    <row r="187" spans="1:9" ht="15" customHeight="1">
      <c r="A187" s="171" t="s">
        <v>13</v>
      </c>
      <c r="B187" s="246" t="s">
        <v>168</v>
      </c>
      <c r="C187" s="246"/>
      <c r="D187" s="246"/>
      <c r="E187" s="246"/>
      <c r="F187" s="246"/>
      <c r="G187" s="246"/>
      <c r="H187" s="246"/>
      <c r="I187" s="154">
        <f>I115</f>
        <v>0</v>
      </c>
    </row>
    <row r="188" spans="1:9" ht="15" customHeight="1">
      <c r="A188" s="171" t="s">
        <v>15</v>
      </c>
      <c r="B188" s="246" t="s">
        <v>169</v>
      </c>
      <c r="C188" s="246"/>
      <c r="D188" s="246"/>
      <c r="E188" s="246"/>
      <c r="F188" s="246"/>
      <c r="G188" s="246"/>
      <c r="H188" s="246"/>
      <c r="I188" s="154">
        <f>I147</f>
        <v>0</v>
      </c>
    </row>
    <row r="189" spans="1:9" ht="15" customHeight="1">
      <c r="A189" s="171" t="s">
        <v>53</v>
      </c>
      <c r="B189" s="246" t="s">
        <v>170</v>
      </c>
      <c r="C189" s="246"/>
      <c r="D189" s="246"/>
      <c r="E189" s="246"/>
      <c r="F189" s="246"/>
      <c r="G189" s="246"/>
      <c r="H189" s="246"/>
      <c r="I189" s="154">
        <f>I154</f>
        <v>0</v>
      </c>
    </row>
    <row r="190" spans="1:9" ht="15" customHeight="1">
      <c r="A190" s="319" t="s">
        <v>171</v>
      </c>
      <c r="B190" s="319"/>
      <c r="C190" s="319"/>
      <c r="D190" s="319"/>
      <c r="E190" s="319"/>
      <c r="F190" s="319"/>
      <c r="G190" s="319"/>
      <c r="H190" s="319"/>
      <c r="I190" s="154">
        <f>SUM(I185:I189)</f>
        <v>0</v>
      </c>
    </row>
    <row r="191" spans="1:9" ht="15.75" customHeight="1">
      <c r="A191" s="172" t="s">
        <v>78</v>
      </c>
      <c r="B191" s="246" t="s">
        <v>142</v>
      </c>
      <c r="C191" s="246"/>
      <c r="D191" s="246"/>
      <c r="E191" s="246"/>
      <c r="F191" s="246"/>
      <c r="G191" s="246"/>
      <c r="H191" s="246"/>
      <c r="I191" s="177">
        <f>I174</f>
        <v>0</v>
      </c>
    </row>
    <row r="192" spans="1:9" ht="16.5" customHeight="1">
      <c r="A192" s="319" t="s">
        <v>172</v>
      </c>
      <c r="B192" s="319"/>
      <c r="C192" s="319"/>
      <c r="D192" s="319"/>
      <c r="E192" s="319"/>
      <c r="F192" s="319"/>
      <c r="G192" s="319"/>
      <c r="H192" s="319"/>
      <c r="I192" s="154">
        <f>I190+I191</f>
        <v>0</v>
      </c>
    </row>
    <row r="193" spans="1:13" ht="31.5" customHeight="1">
      <c r="A193" s="385" t="s">
        <v>173</v>
      </c>
      <c r="B193" s="385"/>
      <c r="C193" s="385"/>
      <c r="D193" s="385"/>
      <c r="E193" s="385"/>
      <c r="F193" s="385"/>
      <c r="G193" s="385"/>
      <c r="H193" s="385"/>
      <c r="I193" s="385"/>
      <c r="J193" s="187"/>
      <c r="K193" s="188"/>
      <c r="L193" s="189"/>
      <c r="M193" s="190"/>
    </row>
    <row r="194" spans="1:9" ht="8.25" customHeight="1">
      <c r="A194" s="321"/>
      <c r="B194" s="321"/>
      <c r="C194" s="321"/>
      <c r="D194" s="321"/>
      <c r="E194" s="321"/>
      <c r="F194" s="321"/>
      <c r="G194" s="321"/>
      <c r="H194" s="321"/>
      <c r="I194" s="321"/>
    </row>
    <row r="195" spans="1:9" ht="33" customHeight="1">
      <c r="A195" s="322" t="s">
        <v>174</v>
      </c>
      <c r="B195" s="322"/>
      <c r="C195" s="322"/>
      <c r="D195" s="322"/>
      <c r="E195" s="322"/>
      <c r="F195" s="322"/>
      <c r="G195" s="322"/>
      <c r="H195" s="322"/>
      <c r="I195" s="322"/>
    </row>
    <row r="196" spans="1:9" ht="42.75" customHeight="1">
      <c r="A196" s="208" t="s">
        <v>175</v>
      </c>
      <c r="B196" s="208"/>
      <c r="C196" s="208"/>
      <c r="D196" s="208"/>
      <c r="E196" s="208" t="s">
        <v>176</v>
      </c>
      <c r="F196" s="208"/>
      <c r="G196" s="104" t="s">
        <v>177</v>
      </c>
      <c r="H196" s="208" t="s">
        <v>178</v>
      </c>
      <c r="I196" s="208"/>
    </row>
    <row r="197" spans="1:9" ht="33" customHeight="1">
      <c r="A197" s="242" t="s">
        <v>179</v>
      </c>
      <c r="B197" s="242"/>
      <c r="C197" s="242"/>
      <c r="D197" s="242"/>
      <c r="E197" s="323"/>
      <c r="F197" s="323"/>
      <c r="G197" s="184"/>
      <c r="H197" s="323">
        <f aca="true" t="shared" si="0" ref="H197:H202">E197*G197</f>
        <v>0</v>
      </c>
      <c r="I197" s="323"/>
    </row>
    <row r="198" spans="1:9" ht="38.25" customHeight="1">
      <c r="A198" s="242" t="s">
        <v>180</v>
      </c>
      <c r="B198" s="242"/>
      <c r="C198" s="242"/>
      <c r="D198" s="242"/>
      <c r="E198" s="323"/>
      <c r="F198" s="323"/>
      <c r="G198" s="184"/>
      <c r="H198" s="323">
        <f t="shared" si="0"/>
        <v>0</v>
      </c>
      <c r="I198" s="323"/>
    </row>
    <row r="199" spans="1:9" ht="39.75" customHeight="1">
      <c r="A199" s="386" t="s">
        <v>181</v>
      </c>
      <c r="B199" s="386"/>
      <c r="C199" s="386"/>
      <c r="D199" s="386"/>
      <c r="E199" s="387"/>
      <c r="F199" s="387"/>
      <c r="G199" s="185"/>
      <c r="H199" s="388">
        <f t="shared" si="0"/>
        <v>0</v>
      </c>
      <c r="I199" s="388"/>
    </row>
    <row r="200" spans="1:9" ht="39" customHeight="1" hidden="1">
      <c r="A200" s="242" t="s">
        <v>182</v>
      </c>
      <c r="B200" s="242"/>
      <c r="C200" s="242"/>
      <c r="D200" s="242"/>
      <c r="E200" s="328">
        <v>0</v>
      </c>
      <c r="F200" s="328"/>
      <c r="G200" s="184">
        <f>D200*F200</f>
        <v>0</v>
      </c>
      <c r="H200" s="323">
        <f t="shared" si="0"/>
        <v>0</v>
      </c>
      <c r="I200" s="323"/>
    </row>
    <row r="201" spans="1:9" ht="40.5" customHeight="1" hidden="1">
      <c r="A201" s="242" t="s">
        <v>183</v>
      </c>
      <c r="B201" s="242"/>
      <c r="C201" s="242"/>
      <c r="D201" s="242"/>
      <c r="E201" s="328">
        <v>0</v>
      </c>
      <c r="F201" s="328"/>
      <c r="G201" s="184">
        <f>D201*F201</f>
        <v>0</v>
      </c>
      <c r="H201" s="323">
        <f t="shared" si="0"/>
        <v>0</v>
      </c>
      <c r="I201" s="323"/>
    </row>
    <row r="202" spans="1:9" ht="35.25" customHeight="1" hidden="1">
      <c r="A202" s="329" t="s">
        <v>249</v>
      </c>
      <c r="B202" s="329"/>
      <c r="C202" s="329"/>
      <c r="D202" s="329"/>
      <c r="E202" s="323">
        <v>0</v>
      </c>
      <c r="F202" s="323"/>
      <c r="G202" s="184">
        <f>D202*F202</f>
        <v>0</v>
      </c>
      <c r="H202" s="323">
        <f t="shared" si="0"/>
        <v>0</v>
      </c>
      <c r="I202" s="323"/>
    </row>
    <row r="203" spans="1:9" ht="17.25" customHeight="1">
      <c r="A203" s="330" t="s">
        <v>185</v>
      </c>
      <c r="B203" s="330"/>
      <c r="C203" s="330"/>
      <c r="D203" s="330"/>
      <c r="E203" s="330"/>
      <c r="F203" s="330"/>
      <c r="G203" s="186">
        <f>SUM(G197:G202)</f>
        <v>0</v>
      </c>
      <c r="H203" s="331">
        <f>SUM(H197:I202)</f>
        <v>0</v>
      </c>
      <c r="I203" s="331"/>
    </row>
    <row r="204" spans="1:9" ht="6.75" customHeight="1">
      <c r="A204" s="357"/>
      <c r="B204" s="357"/>
      <c r="C204" s="357"/>
      <c r="D204" s="357"/>
      <c r="E204" s="357"/>
      <c r="F204" s="357"/>
      <c r="G204" s="357"/>
      <c r="H204" s="357"/>
      <c r="I204" s="357"/>
    </row>
    <row r="205" spans="1:9" ht="18.75" customHeight="1">
      <c r="A205" s="358" t="s">
        <v>186</v>
      </c>
      <c r="B205" s="358"/>
      <c r="C205" s="358"/>
      <c r="D205" s="358"/>
      <c r="E205" s="358"/>
      <c r="F205" s="358"/>
      <c r="G205" s="358"/>
      <c r="H205" s="358"/>
      <c r="I205" s="358"/>
    </row>
    <row r="206" spans="1:9" ht="8.25" customHeight="1">
      <c r="A206" s="359"/>
      <c r="B206" s="359"/>
      <c r="C206" s="359"/>
      <c r="D206" s="359"/>
      <c r="E206" s="359"/>
      <c r="F206" s="359"/>
      <c r="G206" s="359"/>
      <c r="H206" s="359"/>
      <c r="I206" s="359"/>
    </row>
    <row r="207" spans="1:9" ht="19.5" customHeight="1">
      <c r="A207" s="360" t="s">
        <v>187</v>
      </c>
      <c r="B207" s="360"/>
      <c r="C207" s="360"/>
      <c r="D207" s="360"/>
      <c r="E207" s="360"/>
      <c r="F207" s="360"/>
      <c r="G207" s="361">
        <f>$H$203</f>
        <v>0</v>
      </c>
      <c r="H207" s="361"/>
      <c r="I207" s="361"/>
    </row>
    <row r="208" spans="1:9" ht="8.25" customHeight="1">
      <c r="A208" s="362"/>
      <c r="B208" s="362"/>
      <c r="C208" s="362"/>
      <c r="D208" s="362"/>
      <c r="E208" s="362"/>
      <c r="F208" s="362"/>
      <c r="G208" s="362"/>
      <c r="H208" s="362"/>
      <c r="I208" s="362"/>
    </row>
    <row r="209" spans="1:9" ht="31.5" customHeight="1">
      <c r="A209" s="363" t="s">
        <v>188</v>
      </c>
      <c r="B209" s="363"/>
      <c r="C209" s="363"/>
      <c r="D209" s="363"/>
      <c r="E209" s="363"/>
      <c r="F209" s="363"/>
      <c r="G209" s="364">
        <f>$H$11</f>
        <v>60</v>
      </c>
      <c r="H209" s="364"/>
      <c r="I209" s="364"/>
    </row>
    <row r="210" spans="1:9" ht="8.25" customHeight="1">
      <c r="A210" s="365"/>
      <c r="B210" s="365"/>
      <c r="C210" s="365"/>
      <c r="D210" s="365"/>
      <c r="E210" s="365"/>
      <c r="F210" s="365"/>
      <c r="G210" s="365"/>
      <c r="H210" s="365"/>
      <c r="I210" s="365"/>
    </row>
    <row r="211" spans="1:9" ht="29.25" customHeight="1">
      <c r="A211" s="366" t="s">
        <v>250</v>
      </c>
      <c r="B211" s="366"/>
      <c r="C211" s="366"/>
      <c r="D211" s="366"/>
      <c r="E211" s="366"/>
      <c r="F211" s="366"/>
      <c r="G211" s="367">
        <f>ROUND(G207*G209,2)</f>
        <v>0</v>
      </c>
      <c r="H211" s="367"/>
      <c r="I211" s="367"/>
    </row>
    <row r="212" spans="1:9" ht="8.25" customHeight="1">
      <c r="A212" s="368"/>
      <c r="B212" s="368"/>
      <c r="C212" s="368"/>
      <c r="D212" s="368"/>
      <c r="E212" s="368"/>
      <c r="F212" s="368"/>
      <c r="G212" s="368"/>
      <c r="H212" s="368"/>
      <c r="I212" s="368"/>
    </row>
    <row r="213" spans="1:9" ht="27" customHeight="1">
      <c r="A213" s="347" t="s">
        <v>251</v>
      </c>
      <c r="B213" s="347"/>
      <c r="C213" s="347"/>
      <c r="D213" s="347"/>
      <c r="E213" s="347"/>
      <c r="F213" s="347"/>
      <c r="G213" s="347"/>
      <c r="H213" s="347"/>
      <c r="I213" s="347"/>
    </row>
    <row r="214" spans="1:9" ht="12" customHeight="1">
      <c r="A214" s="373" t="s">
        <v>191</v>
      </c>
      <c r="B214" s="373"/>
      <c r="C214" s="373"/>
      <c r="D214" s="374" t="s">
        <v>192</v>
      </c>
      <c r="E214" s="374"/>
      <c r="F214" s="374"/>
      <c r="G214" s="374"/>
      <c r="H214" s="374"/>
      <c r="I214" s="374"/>
    </row>
    <row r="215" spans="1:9" ht="12.75" customHeight="1">
      <c r="A215" s="373"/>
      <c r="B215" s="373"/>
      <c r="C215" s="373"/>
      <c r="D215" s="374"/>
      <c r="E215" s="374"/>
      <c r="F215" s="374"/>
      <c r="G215" s="374"/>
      <c r="H215" s="374"/>
      <c r="I215" s="374"/>
    </row>
    <row r="216" spans="1:9" ht="12.75" customHeight="1">
      <c r="A216" s="369" t="s">
        <v>193</v>
      </c>
      <c r="B216" s="369"/>
      <c r="C216" s="369"/>
      <c r="D216" s="370"/>
      <c r="E216" s="370"/>
      <c r="F216" s="370"/>
      <c r="G216" s="370"/>
      <c r="H216" s="370"/>
      <c r="I216" s="370"/>
    </row>
    <row r="217" spans="1:9" ht="15" customHeight="1">
      <c r="A217" s="369"/>
      <c r="B217" s="369"/>
      <c r="C217" s="369"/>
      <c r="D217" s="370"/>
      <c r="E217" s="370"/>
      <c r="F217" s="370"/>
      <c r="G217" s="370"/>
      <c r="H217" s="370"/>
      <c r="I217" s="370"/>
    </row>
    <row r="218" spans="1:9" ht="12.75" customHeight="1" hidden="1">
      <c r="A218" s="371"/>
      <c r="B218" s="371"/>
      <c r="C218" s="371"/>
      <c r="D218" s="370"/>
      <c r="E218" s="370"/>
      <c r="F218" s="370"/>
      <c r="G218" s="370"/>
      <c r="H218" s="370"/>
      <c r="I218" s="370"/>
    </row>
    <row r="219" spans="1:9" ht="6" customHeight="1">
      <c r="A219" s="391"/>
      <c r="B219" s="391"/>
      <c r="C219" s="391"/>
      <c r="D219" s="391"/>
      <c r="E219" s="391"/>
      <c r="F219" s="391"/>
      <c r="G219" s="391"/>
      <c r="H219" s="391"/>
      <c r="I219" s="391"/>
    </row>
    <row r="220" spans="1:9" ht="12.75" customHeight="1" hidden="1">
      <c r="A220" s="391"/>
      <c r="B220" s="391"/>
      <c r="C220" s="391"/>
      <c r="D220" s="391"/>
      <c r="E220" s="391"/>
      <c r="F220" s="391"/>
      <c r="G220" s="391"/>
      <c r="H220" s="391"/>
      <c r="I220" s="391"/>
    </row>
    <row r="221" spans="1:9" ht="15" customHeight="1">
      <c r="A221" s="347" t="s">
        <v>252</v>
      </c>
      <c r="B221" s="347"/>
      <c r="C221" s="347"/>
      <c r="D221" s="347"/>
      <c r="E221" s="347"/>
      <c r="F221" s="347"/>
      <c r="G221" s="347"/>
      <c r="H221" s="347"/>
      <c r="I221" s="347"/>
    </row>
    <row r="222" spans="1:9" ht="12.75" customHeight="1">
      <c r="A222" s="374" t="s">
        <v>195</v>
      </c>
      <c r="B222" s="374"/>
      <c r="C222" s="374"/>
      <c r="D222" s="374"/>
      <c r="E222" s="374"/>
      <c r="F222" s="374"/>
      <c r="G222" s="374"/>
      <c r="H222" s="374" t="s">
        <v>196</v>
      </c>
      <c r="I222" s="374"/>
    </row>
    <row r="223" spans="1:9" ht="12.75" customHeight="1">
      <c r="A223" s="389"/>
      <c r="B223" s="389"/>
      <c r="C223" s="389"/>
      <c r="D223" s="389"/>
      <c r="E223" s="389"/>
      <c r="F223" s="389"/>
      <c r="G223" s="389"/>
      <c r="H223" s="374"/>
      <c r="I223" s="374"/>
    </row>
    <row r="224" spans="1:9" ht="12.75" customHeight="1">
      <c r="A224" s="369"/>
      <c r="B224" s="369"/>
      <c r="C224" s="369"/>
      <c r="D224" s="369"/>
      <c r="E224" s="369"/>
      <c r="F224" s="369"/>
      <c r="G224" s="369"/>
      <c r="H224" s="374"/>
      <c r="I224" s="374"/>
    </row>
    <row r="225" spans="1:9" ht="12.75" customHeight="1">
      <c r="A225" s="390"/>
      <c r="B225" s="390"/>
      <c r="C225" s="390"/>
      <c r="D225" s="390"/>
      <c r="E225" s="390"/>
      <c r="F225" s="390"/>
      <c r="G225" s="390"/>
      <c r="H225" s="348"/>
      <c r="I225" s="348"/>
    </row>
    <row r="226" ht="12.75"/>
    <row r="227" ht="12.75"/>
    <row r="228" ht="12.75"/>
    <row r="229" ht="12.75"/>
    <row r="230" ht="12.75"/>
    <row r="231" ht="12.75"/>
    <row r="232" ht="12.75"/>
    <row r="233" ht="12.75" customHeight="1"/>
  </sheetData>
  <sheetProtection/>
  <mergeCells count="309">
    <mergeCell ref="A219:I220"/>
    <mergeCell ref="A214:C215"/>
    <mergeCell ref="D214:I215"/>
    <mergeCell ref="A177:B179"/>
    <mergeCell ref="A217:C217"/>
    <mergeCell ref="D217:I217"/>
    <mergeCell ref="A218:C218"/>
    <mergeCell ref="D218:I218"/>
    <mergeCell ref="A212:I212"/>
    <mergeCell ref="A213:I213"/>
    <mergeCell ref="A224:G224"/>
    <mergeCell ref="H224:I224"/>
    <mergeCell ref="A225:G225"/>
    <mergeCell ref="H225:I225"/>
    <mergeCell ref="A221:I221"/>
    <mergeCell ref="A222:G222"/>
    <mergeCell ref="H222:I222"/>
    <mergeCell ref="A223:G223"/>
    <mergeCell ref="H223:I223"/>
    <mergeCell ref="A216:C216"/>
    <mergeCell ref="D216:I216"/>
    <mergeCell ref="A209:F209"/>
    <mergeCell ref="G209:I209"/>
    <mergeCell ref="A210:I210"/>
    <mergeCell ref="A211:F211"/>
    <mergeCell ref="G211:I211"/>
    <mergeCell ref="A206:I206"/>
    <mergeCell ref="A207:F207"/>
    <mergeCell ref="G207:I207"/>
    <mergeCell ref="A208:I208"/>
    <mergeCell ref="A203:F203"/>
    <mergeCell ref="H203:I203"/>
    <mergeCell ref="A204:I204"/>
    <mergeCell ref="A205:I205"/>
    <mergeCell ref="A201:D201"/>
    <mergeCell ref="E201:F201"/>
    <mergeCell ref="H201:I201"/>
    <mergeCell ref="A202:D202"/>
    <mergeCell ref="E202:F202"/>
    <mergeCell ref="H202:I202"/>
    <mergeCell ref="A199:D199"/>
    <mergeCell ref="E199:F199"/>
    <mergeCell ref="H199:I199"/>
    <mergeCell ref="A200:D200"/>
    <mergeCell ref="E200:F200"/>
    <mergeCell ref="H200:I200"/>
    <mergeCell ref="A197:D197"/>
    <mergeCell ref="E197:F197"/>
    <mergeCell ref="H197:I197"/>
    <mergeCell ref="A198:D198"/>
    <mergeCell ref="E198:F198"/>
    <mergeCell ref="H198:I198"/>
    <mergeCell ref="A193:I193"/>
    <mergeCell ref="A194:I194"/>
    <mergeCell ref="A195:I195"/>
    <mergeCell ref="A196:D196"/>
    <mergeCell ref="E196:F196"/>
    <mergeCell ref="H196:I196"/>
    <mergeCell ref="B189:H189"/>
    <mergeCell ref="A190:H190"/>
    <mergeCell ref="B191:H191"/>
    <mergeCell ref="A192:H192"/>
    <mergeCell ref="B185:H185"/>
    <mergeCell ref="B186:H186"/>
    <mergeCell ref="B187:H187"/>
    <mergeCell ref="B188:H188"/>
    <mergeCell ref="A181:I181"/>
    <mergeCell ref="A182:I182"/>
    <mergeCell ref="A183:I183"/>
    <mergeCell ref="A184:H184"/>
    <mergeCell ref="C177:I177"/>
    <mergeCell ref="C178:I178"/>
    <mergeCell ref="C179:I179"/>
    <mergeCell ref="A180:I180"/>
    <mergeCell ref="B173:G173"/>
    <mergeCell ref="A174:H174"/>
    <mergeCell ref="A175:I175"/>
    <mergeCell ref="A176:G176"/>
    <mergeCell ref="B169:G169"/>
    <mergeCell ref="B170:G170"/>
    <mergeCell ref="B171:G171"/>
    <mergeCell ref="B172:G172"/>
    <mergeCell ref="B165:G165"/>
    <mergeCell ref="B166:G166"/>
    <mergeCell ref="B167:G167"/>
    <mergeCell ref="B168:G168"/>
    <mergeCell ref="B161:G161"/>
    <mergeCell ref="A162:G162"/>
    <mergeCell ref="B163:G163"/>
    <mergeCell ref="A164:G164"/>
    <mergeCell ref="A156:I156"/>
    <mergeCell ref="A158:I158"/>
    <mergeCell ref="B159:G159"/>
    <mergeCell ref="A160:G160"/>
    <mergeCell ref="B152:H152"/>
    <mergeCell ref="B153:H153"/>
    <mergeCell ref="A154:H154"/>
    <mergeCell ref="A155:I155"/>
    <mergeCell ref="A148:I148"/>
    <mergeCell ref="A149:I149"/>
    <mergeCell ref="B150:H150"/>
    <mergeCell ref="B151:H151"/>
    <mergeCell ref="B144:H144"/>
    <mergeCell ref="B145:H145"/>
    <mergeCell ref="B146:H146"/>
    <mergeCell ref="A147:H147"/>
    <mergeCell ref="A140:I140"/>
    <mergeCell ref="A141:I141"/>
    <mergeCell ref="A142:I142"/>
    <mergeCell ref="A143:I143"/>
    <mergeCell ref="B136:H136"/>
    <mergeCell ref="A137:H137"/>
    <mergeCell ref="B138:H138"/>
    <mergeCell ref="A139:H139"/>
    <mergeCell ref="A132:I132"/>
    <mergeCell ref="A133:I133"/>
    <mergeCell ref="A134:I134"/>
    <mergeCell ref="B135:H135"/>
    <mergeCell ref="B128:H128"/>
    <mergeCell ref="A129:H129"/>
    <mergeCell ref="B130:H130"/>
    <mergeCell ref="A131:H131"/>
    <mergeCell ref="B124:H124"/>
    <mergeCell ref="B125:H125"/>
    <mergeCell ref="B126:H126"/>
    <mergeCell ref="B127:H127"/>
    <mergeCell ref="A120:I120"/>
    <mergeCell ref="A121:I121"/>
    <mergeCell ref="B122:H122"/>
    <mergeCell ref="B123:H123"/>
    <mergeCell ref="A116:I116"/>
    <mergeCell ref="A117:I117"/>
    <mergeCell ref="A118:I118"/>
    <mergeCell ref="A119:H119"/>
    <mergeCell ref="B112:H112"/>
    <mergeCell ref="B113:H113"/>
    <mergeCell ref="B114:H114"/>
    <mergeCell ref="A115:H115"/>
    <mergeCell ref="B108:H108"/>
    <mergeCell ref="B109:H109"/>
    <mergeCell ref="B110:H110"/>
    <mergeCell ref="B111:H111"/>
    <mergeCell ref="B104:H104"/>
    <mergeCell ref="A105:H105"/>
    <mergeCell ref="A106:I106"/>
    <mergeCell ref="A107:I107"/>
    <mergeCell ref="A100:I100"/>
    <mergeCell ref="B101:H101"/>
    <mergeCell ref="B102:H102"/>
    <mergeCell ref="B103:H103"/>
    <mergeCell ref="B96:H96"/>
    <mergeCell ref="A97:I97"/>
    <mergeCell ref="A98:I98"/>
    <mergeCell ref="A99:I99"/>
    <mergeCell ref="B92:H92"/>
    <mergeCell ref="B93:H93"/>
    <mergeCell ref="B94:H94"/>
    <mergeCell ref="B95:H95"/>
    <mergeCell ref="B88:H88"/>
    <mergeCell ref="B89:G89"/>
    <mergeCell ref="B90:G90"/>
    <mergeCell ref="B91:G91"/>
    <mergeCell ref="B84:G84"/>
    <mergeCell ref="B85:G85"/>
    <mergeCell ref="B86:G86"/>
    <mergeCell ref="B87:G87"/>
    <mergeCell ref="A80:I80"/>
    <mergeCell ref="A81:I81"/>
    <mergeCell ref="B82:H82"/>
    <mergeCell ref="B83:H83"/>
    <mergeCell ref="B75:G75"/>
    <mergeCell ref="B76:G76"/>
    <mergeCell ref="A77:G77"/>
    <mergeCell ref="A79:I79"/>
    <mergeCell ref="B71:C71"/>
    <mergeCell ref="B72:G72"/>
    <mergeCell ref="B73:G73"/>
    <mergeCell ref="B74:G74"/>
    <mergeCell ref="A67:I67"/>
    <mergeCell ref="B68:G68"/>
    <mergeCell ref="B69:G69"/>
    <mergeCell ref="B70:G70"/>
    <mergeCell ref="A63:H63"/>
    <mergeCell ref="A64:I64"/>
    <mergeCell ref="A65:I65"/>
    <mergeCell ref="A66:I66"/>
    <mergeCell ref="A59:I59"/>
    <mergeCell ref="B60:H60"/>
    <mergeCell ref="B61:H61"/>
    <mergeCell ref="B62:H62"/>
    <mergeCell ref="A55:I55"/>
    <mergeCell ref="A56:I56"/>
    <mergeCell ref="A57:I57"/>
    <mergeCell ref="A58:I58"/>
    <mergeCell ref="B51:H51"/>
    <mergeCell ref="A52:H52"/>
    <mergeCell ref="A53:I53"/>
    <mergeCell ref="A54:H54"/>
    <mergeCell ref="B47:H47"/>
    <mergeCell ref="A48:H48"/>
    <mergeCell ref="A49:I49"/>
    <mergeCell ref="B50:H50"/>
    <mergeCell ref="B43:H43"/>
    <mergeCell ref="B44:H44"/>
    <mergeCell ref="B45:H45"/>
    <mergeCell ref="B46:G46"/>
    <mergeCell ref="A39:I39"/>
    <mergeCell ref="A40:I40"/>
    <mergeCell ref="B41:G41"/>
    <mergeCell ref="B42:H42"/>
    <mergeCell ref="B36:G36"/>
    <mergeCell ref="H36:I36"/>
    <mergeCell ref="A37:I37"/>
    <mergeCell ref="A38:I38"/>
    <mergeCell ref="B34:G34"/>
    <mergeCell ref="H34:I34"/>
    <mergeCell ref="B35:G35"/>
    <mergeCell ref="H35:I35"/>
    <mergeCell ref="B32:G32"/>
    <mergeCell ref="H32:I32"/>
    <mergeCell ref="B33:G33"/>
    <mergeCell ref="H33:I33"/>
    <mergeCell ref="B30:G30"/>
    <mergeCell ref="H30:I30"/>
    <mergeCell ref="B31:G31"/>
    <mergeCell ref="H31:I31"/>
    <mergeCell ref="B28:G28"/>
    <mergeCell ref="H28:I28"/>
    <mergeCell ref="B29:G29"/>
    <mergeCell ref="H29:I29"/>
    <mergeCell ref="HY26:IF26"/>
    <mergeCell ref="IG26:IN26"/>
    <mergeCell ref="IO26:IV26"/>
    <mergeCell ref="B27:G27"/>
    <mergeCell ref="H27:I27"/>
    <mergeCell ref="GS26:GZ26"/>
    <mergeCell ref="HA26:HH26"/>
    <mergeCell ref="HI26:HP26"/>
    <mergeCell ref="HQ26:HX26"/>
    <mergeCell ref="FM26:FT26"/>
    <mergeCell ref="FU26:GB26"/>
    <mergeCell ref="GC26:GJ26"/>
    <mergeCell ref="GK26:GR26"/>
    <mergeCell ref="EG26:EN26"/>
    <mergeCell ref="EO26:EV26"/>
    <mergeCell ref="EW26:FD26"/>
    <mergeCell ref="FE26:FL26"/>
    <mergeCell ref="DA26:DH26"/>
    <mergeCell ref="DI26:DP26"/>
    <mergeCell ref="DQ26:DX26"/>
    <mergeCell ref="DY26:EF26"/>
    <mergeCell ref="BU26:CB26"/>
    <mergeCell ref="CC26:CJ26"/>
    <mergeCell ref="CK26:CR26"/>
    <mergeCell ref="CS26:CZ26"/>
    <mergeCell ref="AO26:AV26"/>
    <mergeCell ref="AW26:BD26"/>
    <mergeCell ref="BE26:BL26"/>
    <mergeCell ref="BM26:BT26"/>
    <mergeCell ref="J26:P26"/>
    <mergeCell ref="Q26:X26"/>
    <mergeCell ref="Y26:AF26"/>
    <mergeCell ref="AG26:AN26"/>
    <mergeCell ref="A23:I23"/>
    <mergeCell ref="A24:I24"/>
    <mergeCell ref="A25:I25"/>
    <mergeCell ref="A26:I26"/>
    <mergeCell ref="A20:G20"/>
    <mergeCell ref="H20:I20"/>
    <mergeCell ref="A21:I21"/>
    <mergeCell ref="A22:I22"/>
    <mergeCell ref="A18:E18"/>
    <mergeCell ref="F18:G18"/>
    <mergeCell ref="H18:I18"/>
    <mergeCell ref="A19:E19"/>
    <mergeCell ref="F19:G19"/>
    <mergeCell ref="H19:I19"/>
    <mergeCell ref="A16:E16"/>
    <mergeCell ref="F16:G16"/>
    <mergeCell ref="H16:I16"/>
    <mergeCell ref="A17:E17"/>
    <mergeCell ref="F17:G17"/>
    <mergeCell ref="H17:I17"/>
    <mergeCell ref="A14:E14"/>
    <mergeCell ref="F14:G14"/>
    <mergeCell ref="H14:I14"/>
    <mergeCell ref="A15:E15"/>
    <mergeCell ref="F15:G15"/>
    <mergeCell ref="H15:I15"/>
    <mergeCell ref="A12:I12"/>
    <mergeCell ref="A13:E13"/>
    <mergeCell ref="F13:G13"/>
    <mergeCell ref="H13:I13"/>
    <mergeCell ref="B10:G10"/>
    <mergeCell ref="H10:I10"/>
    <mergeCell ref="B11:G11"/>
    <mergeCell ref="H11:I11"/>
    <mergeCell ref="B8:G8"/>
    <mergeCell ref="H8:I8"/>
    <mergeCell ref="B9:G9"/>
    <mergeCell ref="H9:I9"/>
    <mergeCell ref="A5:E5"/>
    <mergeCell ref="F5:I5"/>
    <mergeCell ref="A6:I6"/>
    <mergeCell ref="A7:I7"/>
    <mergeCell ref="A2:I2"/>
    <mergeCell ref="A3:I3"/>
    <mergeCell ref="A4:E4"/>
    <mergeCell ref="F4:I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V223"/>
  <sheetViews>
    <sheetView zoomScaleSheetLayoutView="100" workbookViewId="0" topLeftCell="A201">
      <selection activeCell="M196" sqref="M196"/>
    </sheetView>
  </sheetViews>
  <sheetFormatPr defaultColWidth="9.140625" defaultRowHeight="12.75"/>
  <cols>
    <col min="1" max="1" width="15.28125" style="101" customWidth="1"/>
    <col min="2" max="2" width="11.140625" style="101" customWidth="1"/>
    <col min="3" max="3" width="13.28125" style="101" customWidth="1"/>
    <col min="4" max="4" width="10.140625" style="101" customWidth="1"/>
    <col min="5" max="5" width="12.421875" style="101" customWidth="1"/>
    <col min="6" max="6" width="11.28125" style="101" customWidth="1"/>
    <col min="7" max="7" width="9.8515625" style="101" customWidth="1"/>
    <col min="8" max="8" width="11.28125" style="101" customWidth="1"/>
    <col min="9" max="9" width="14.57421875" style="102" customWidth="1"/>
    <col min="10" max="10" width="10.7109375" style="101" customWidth="1"/>
    <col min="11" max="11" width="11.140625" style="101" customWidth="1"/>
    <col min="12" max="12" width="7.421875" style="101" customWidth="1"/>
    <col min="13" max="13" width="6.57421875" style="101" customWidth="1"/>
    <col min="14" max="15" width="9.28125" style="101" customWidth="1"/>
    <col min="16" max="16384" width="9.140625" style="101" customWidth="1"/>
  </cols>
  <sheetData>
    <row r="1" ht="12.75"/>
    <row r="2" spans="1:9" ht="32.25" customHeight="1">
      <c r="A2" s="212" t="s">
        <v>197</v>
      </c>
      <c r="B2" s="212"/>
      <c r="C2" s="212"/>
      <c r="D2" s="212"/>
      <c r="E2" s="212"/>
      <c r="F2" s="212"/>
      <c r="G2" s="212"/>
      <c r="H2" s="212"/>
      <c r="I2" s="212"/>
    </row>
    <row r="3" spans="1:9" ht="54" customHeight="1">
      <c r="A3" s="213" t="s">
        <v>1</v>
      </c>
      <c r="B3" s="213"/>
      <c r="C3" s="213"/>
      <c r="D3" s="213"/>
      <c r="E3" s="213"/>
      <c r="F3" s="213"/>
      <c r="G3" s="213"/>
      <c r="H3" s="213"/>
      <c r="I3" s="213"/>
    </row>
    <row r="4" spans="1:9" ht="15.75" customHeight="1">
      <c r="A4" s="214" t="s">
        <v>2</v>
      </c>
      <c r="B4" s="214"/>
      <c r="C4" s="214"/>
      <c r="D4" s="214"/>
      <c r="E4" s="214"/>
      <c r="F4" s="215" t="s">
        <v>3</v>
      </c>
      <c r="G4" s="215"/>
      <c r="H4" s="215"/>
      <c r="I4" s="215"/>
    </row>
    <row r="5" spans="1:9" ht="15.75" customHeight="1">
      <c r="A5" s="216" t="s">
        <v>4</v>
      </c>
      <c r="B5" s="216"/>
      <c r="C5" s="216"/>
      <c r="D5" s="216"/>
      <c r="E5" s="216"/>
      <c r="F5" s="217" t="s">
        <v>5</v>
      </c>
      <c r="G5" s="217"/>
      <c r="H5" s="217"/>
      <c r="I5" s="217"/>
    </row>
    <row r="6" spans="1:9" ht="14.25" customHeight="1">
      <c r="A6" s="216" t="s">
        <v>6</v>
      </c>
      <c r="B6" s="216"/>
      <c r="C6" s="216"/>
      <c r="D6" s="216"/>
      <c r="E6" s="216"/>
      <c r="F6" s="216"/>
      <c r="G6" s="216"/>
      <c r="H6" s="216"/>
      <c r="I6" s="216"/>
    </row>
    <row r="7" spans="1:9" ht="20.25" customHeight="1">
      <c r="A7" s="218" t="s">
        <v>7</v>
      </c>
      <c r="B7" s="218"/>
      <c r="C7" s="218"/>
      <c r="D7" s="218"/>
      <c r="E7" s="218"/>
      <c r="F7" s="218"/>
      <c r="G7" s="218"/>
      <c r="H7" s="218"/>
      <c r="I7" s="218"/>
    </row>
    <row r="8" spans="1:9" ht="15.75" customHeight="1">
      <c r="A8" s="103" t="s">
        <v>8</v>
      </c>
      <c r="B8" s="216" t="s">
        <v>9</v>
      </c>
      <c r="C8" s="216"/>
      <c r="D8" s="216"/>
      <c r="E8" s="216"/>
      <c r="F8" s="216"/>
      <c r="G8" s="216"/>
      <c r="H8" s="219" t="s">
        <v>10</v>
      </c>
      <c r="I8" s="219"/>
    </row>
    <row r="9" spans="1:9" ht="15.75" customHeight="1">
      <c r="A9" s="103" t="s">
        <v>11</v>
      </c>
      <c r="B9" s="216" t="s">
        <v>12</v>
      </c>
      <c r="C9" s="216"/>
      <c r="D9" s="216"/>
      <c r="E9" s="216"/>
      <c r="F9" s="216"/>
      <c r="G9" s="216"/>
      <c r="H9" s="217"/>
      <c r="I9" s="217"/>
    </row>
    <row r="10" spans="1:9" ht="19.5" customHeight="1">
      <c r="A10" s="103" t="s">
        <v>13</v>
      </c>
      <c r="B10" s="216" t="s">
        <v>14</v>
      </c>
      <c r="C10" s="216"/>
      <c r="D10" s="216"/>
      <c r="E10" s="216"/>
      <c r="F10" s="216"/>
      <c r="G10" s="216"/>
      <c r="H10" s="217"/>
      <c r="I10" s="217"/>
    </row>
    <row r="11" spans="1:11" ht="15.75" customHeight="1">
      <c r="A11" s="103" t="s">
        <v>15</v>
      </c>
      <c r="B11" s="216" t="s">
        <v>16</v>
      </c>
      <c r="C11" s="216"/>
      <c r="D11" s="216"/>
      <c r="E11" s="216"/>
      <c r="F11" s="216"/>
      <c r="G11" s="216"/>
      <c r="H11" s="217">
        <v>60</v>
      </c>
      <c r="I11" s="217"/>
      <c r="K11" s="113"/>
    </row>
    <row r="12" spans="1:9" ht="21" customHeight="1">
      <c r="A12" s="210" t="s">
        <v>17</v>
      </c>
      <c r="B12" s="210"/>
      <c r="C12" s="210"/>
      <c r="D12" s="210"/>
      <c r="E12" s="210"/>
      <c r="F12" s="210"/>
      <c r="G12" s="210"/>
      <c r="H12" s="210"/>
      <c r="I12" s="210"/>
    </row>
    <row r="13" spans="1:9" ht="50.25" customHeight="1">
      <c r="A13" s="211" t="s">
        <v>18</v>
      </c>
      <c r="B13" s="211"/>
      <c r="C13" s="211"/>
      <c r="D13" s="211"/>
      <c r="E13" s="211"/>
      <c r="F13" s="208" t="s">
        <v>19</v>
      </c>
      <c r="G13" s="208"/>
      <c r="H13" s="209" t="s">
        <v>20</v>
      </c>
      <c r="I13" s="209"/>
    </row>
    <row r="14" spans="1:9" ht="12.75" customHeight="1" hidden="1">
      <c r="A14" s="216" t="s">
        <v>21</v>
      </c>
      <c r="B14" s="216"/>
      <c r="C14" s="216"/>
      <c r="D14" s="216"/>
      <c r="E14" s="216"/>
      <c r="F14" s="204" t="s">
        <v>22</v>
      </c>
      <c r="G14" s="204"/>
      <c r="H14" s="205" t="s">
        <v>23</v>
      </c>
      <c r="I14" s="205"/>
    </row>
    <row r="15" spans="1:9" ht="12.75" customHeight="1">
      <c r="A15" s="216" t="s">
        <v>24</v>
      </c>
      <c r="B15" s="216"/>
      <c r="C15" s="216"/>
      <c r="D15" s="216"/>
      <c r="E15" s="216"/>
      <c r="F15" s="204" t="s">
        <v>22</v>
      </c>
      <c r="G15" s="204"/>
      <c r="H15" s="205" t="s">
        <v>23</v>
      </c>
      <c r="I15" s="205"/>
    </row>
    <row r="16" spans="1:9" ht="12.75" customHeight="1" hidden="1">
      <c r="A16" s="216" t="s">
        <v>25</v>
      </c>
      <c r="B16" s="216"/>
      <c r="C16" s="216"/>
      <c r="D16" s="216"/>
      <c r="E16" s="216"/>
      <c r="F16" s="204" t="s">
        <v>22</v>
      </c>
      <c r="G16" s="204"/>
      <c r="H16" s="205" t="s">
        <v>23</v>
      </c>
      <c r="I16" s="205"/>
    </row>
    <row r="17" spans="1:9" ht="12.75" customHeight="1">
      <c r="A17" s="206" t="s">
        <v>26</v>
      </c>
      <c r="B17" s="206"/>
      <c r="C17" s="206"/>
      <c r="D17" s="206"/>
      <c r="E17" s="206"/>
      <c r="F17" s="207" t="s">
        <v>22</v>
      </c>
      <c r="G17" s="207"/>
      <c r="H17" s="203"/>
      <c r="I17" s="203"/>
    </row>
    <row r="18" spans="1:9" ht="12.75" customHeight="1">
      <c r="A18" s="354" t="s">
        <v>27</v>
      </c>
      <c r="B18" s="354"/>
      <c r="C18" s="354"/>
      <c r="D18" s="354"/>
      <c r="E18" s="354"/>
      <c r="F18" s="355" t="s">
        <v>22</v>
      </c>
      <c r="G18" s="355"/>
      <c r="H18" s="356"/>
      <c r="I18" s="356"/>
    </row>
    <row r="19" spans="1:9" ht="12.75" customHeight="1" hidden="1">
      <c r="A19" s="216" t="s">
        <v>28</v>
      </c>
      <c r="B19" s="216"/>
      <c r="C19" s="216"/>
      <c r="D19" s="216"/>
      <c r="E19" s="216"/>
      <c r="F19" s="204" t="s">
        <v>22</v>
      </c>
      <c r="G19" s="204"/>
      <c r="H19" s="205" t="s">
        <v>23</v>
      </c>
      <c r="I19" s="205"/>
    </row>
    <row r="20" spans="1:9" ht="12.75" customHeight="1">
      <c r="A20" s="202" t="s">
        <v>29</v>
      </c>
      <c r="B20" s="202"/>
      <c r="C20" s="202"/>
      <c r="D20" s="202"/>
      <c r="E20" s="202"/>
      <c r="F20" s="202"/>
      <c r="G20" s="202"/>
      <c r="H20" s="220">
        <f>SUM(H14:H19)</f>
        <v>0</v>
      </c>
      <c r="I20" s="220"/>
    </row>
    <row r="21" spans="1:9" ht="8.25" customHeight="1">
      <c r="A21" s="221"/>
      <c r="B21" s="221"/>
      <c r="C21" s="221"/>
      <c r="D21" s="221"/>
      <c r="E21" s="221"/>
      <c r="F21" s="221"/>
      <c r="G21" s="221"/>
      <c r="H21" s="221"/>
      <c r="I21" s="221"/>
    </row>
    <row r="22" spans="1:12" ht="48" customHeight="1">
      <c r="A22" s="222" t="s">
        <v>30</v>
      </c>
      <c r="B22" s="222"/>
      <c r="C22" s="222"/>
      <c r="D22" s="222"/>
      <c r="E22" s="222"/>
      <c r="F22" s="222"/>
      <c r="G22" s="222"/>
      <c r="H22" s="222"/>
      <c r="I22" s="222"/>
      <c r="J22" s="114"/>
      <c r="K22" s="115"/>
      <c r="L22" s="116"/>
    </row>
    <row r="23" spans="1:12" ht="7.5" customHeight="1">
      <c r="A23" s="223"/>
      <c r="B23" s="223"/>
      <c r="C23" s="223"/>
      <c r="D23" s="223"/>
      <c r="E23" s="223"/>
      <c r="F23" s="223"/>
      <c r="G23" s="223"/>
      <c r="H23" s="223"/>
      <c r="I23" s="223"/>
      <c r="J23" s="114"/>
      <c r="K23" s="115"/>
      <c r="L23" s="116"/>
    </row>
    <row r="24" spans="1:12" ht="51.75" customHeight="1">
      <c r="A24" s="224" t="s">
        <v>31</v>
      </c>
      <c r="B24" s="224"/>
      <c r="C24" s="224"/>
      <c r="D24" s="224"/>
      <c r="E24" s="224"/>
      <c r="F24" s="224"/>
      <c r="G24" s="224"/>
      <c r="H24" s="224"/>
      <c r="I24" s="224"/>
      <c r="J24" s="114"/>
      <c r="K24" s="115"/>
      <c r="L24" s="116"/>
    </row>
    <row r="25" spans="1:12" ht="9.75" customHeight="1">
      <c r="A25" s="225"/>
      <c r="B25" s="225"/>
      <c r="C25" s="225"/>
      <c r="D25" s="225"/>
      <c r="E25" s="225"/>
      <c r="F25" s="225"/>
      <c r="G25" s="225"/>
      <c r="H25" s="225"/>
      <c r="I25" s="225"/>
      <c r="J25" s="114"/>
      <c r="K25" s="115"/>
      <c r="L25" s="116"/>
    </row>
    <row r="26" spans="1:256" s="98" customFormat="1" ht="21.75" customHeight="1">
      <c r="A26" s="218" t="s">
        <v>32</v>
      </c>
      <c r="B26" s="218"/>
      <c r="C26" s="218"/>
      <c r="D26" s="218"/>
      <c r="E26" s="218"/>
      <c r="F26" s="218"/>
      <c r="G26" s="218"/>
      <c r="H26" s="218"/>
      <c r="I26" s="218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Q26" s="226"/>
      <c r="AR26" s="226"/>
      <c r="AS26" s="226"/>
      <c r="AT26" s="226"/>
      <c r="AU26" s="226"/>
      <c r="AV26" s="226"/>
      <c r="AW26" s="226"/>
      <c r="AX26" s="226"/>
      <c r="AY26" s="226"/>
      <c r="AZ26" s="226"/>
      <c r="BA26" s="226"/>
      <c r="BB26" s="226"/>
      <c r="BC26" s="226"/>
      <c r="BD26" s="226"/>
      <c r="BE26" s="226"/>
      <c r="BF26" s="226"/>
      <c r="BG26" s="226"/>
      <c r="BH26" s="226"/>
      <c r="BI26" s="226"/>
      <c r="BJ26" s="226"/>
      <c r="BK26" s="226"/>
      <c r="BL26" s="226"/>
      <c r="BM26" s="226"/>
      <c r="BN26" s="226"/>
      <c r="BO26" s="226"/>
      <c r="BP26" s="226"/>
      <c r="BQ26" s="226"/>
      <c r="BR26" s="226"/>
      <c r="BS26" s="226"/>
      <c r="BT26" s="226"/>
      <c r="BU26" s="226"/>
      <c r="BV26" s="226"/>
      <c r="BW26" s="226"/>
      <c r="BX26" s="226"/>
      <c r="BY26" s="226"/>
      <c r="BZ26" s="226"/>
      <c r="CA26" s="226"/>
      <c r="CB26" s="226"/>
      <c r="CC26" s="226"/>
      <c r="CD26" s="226"/>
      <c r="CE26" s="226"/>
      <c r="CF26" s="226"/>
      <c r="CG26" s="226"/>
      <c r="CH26" s="226"/>
      <c r="CI26" s="226"/>
      <c r="CJ26" s="226"/>
      <c r="CK26" s="226"/>
      <c r="CL26" s="226"/>
      <c r="CM26" s="226"/>
      <c r="CN26" s="226"/>
      <c r="CO26" s="226"/>
      <c r="CP26" s="226"/>
      <c r="CQ26" s="226"/>
      <c r="CR26" s="226"/>
      <c r="CS26" s="226"/>
      <c r="CT26" s="226"/>
      <c r="CU26" s="226"/>
      <c r="CV26" s="226"/>
      <c r="CW26" s="226"/>
      <c r="CX26" s="226"/>
      <c r="CY26" s="226"/>
      <c r="CZ26" s="226"/>
      <c r="DA26" s="226"/>
      <c r="DB26" s="226"/>
      <c r="DC26" s="226"/>
      <c r="DD26" s="226"/>
      <c r="DE26" s="226"/>
      <c r="DF26" s="226"/>
      <c r="DG26" s="226"/>
      <c r="DH26" s="226"/>
      <c r="DI26" s="226"/>
      <c r="DJ26" s="226"/>
      <c r="DK26" s="226"/>
      <c r="DL26" s="226"/>
      <c r="DM26" s="226"/>
      <c r="DN26" s="226"/>
      <c r="DO26" s="226"/>
      <c r="DP26" s="226"/>
      <c r="DQ26" s="226"/>
      <c r="DR26" s="226"/>
      <c r="DS26" s="226"/>
      <c r="DT26" s="226"/>
      <c r="DU26" s="226"/>
      <c r="DV26" s="226"/>
      <c r="DW26" s="226"/>
      <c r="DX26" s="226"/>
      <c r="DY26" s="226"/>
      <c r="DZ26" s="226"/>
      <c r="EA26" s="226"/>
      <c r="EB26" s="226"/>
      <c r="EC26" s="226"/>
      <c r="ED26" s="226"/>
      <c r="EE26" s="226"/>
      <c r="EF26" s="226"/>
      <c r="EG26" s="226"/>
      <c r="EH26" s="226"/>
      <c r="EI26" s="226"/>
      <c r="EJ26" s="226"/>
      <c r="EK26" s="226"/>
      <c r="EL26" s="226"/>
      <c r="EM26" s="226"/>
      <c r="EN26" s="226"/>
      <c r="EO26" s="226"/>
      <c r="EP26" s="226"/>
      <c r="EQ26" s="226"/>
      <c r="ER26" s="226"/>
      <c r="ES26" s="226"/>
      <c r="ET26" s="226"/>
      <c r="EU26" s="226"/>
      <c r="EV26" s="226"/>
      <c r="EW26" s="226"/>
      <c r="EX26" s="226"/>
      <c r="EY26" s="226"/>
      <c r="EZ26" s="226"/>
      <c r="FA26" s="226"/>
      <c r="FB26" s="226"/>
      <c r="FC26" s="226"/>
      <c r="FD26" s="226"/>
      <c r="FE26" s="226"/>
      <c r="FF26" s="226"/>
      <c r="FG26" s="226"/>
      <c r="FH26" s="226"/>
      <c r="FI26" s="226"/>
      <c r="FJ26" s="226"/>
      <c r="FK26" s="226"/>
      <c r="FL26" s="226"/>
      <c r="FM26" s="226"/>
      <c r="FN26" s="226"/>
      <c r="FO26" s="226"/>
      <c r="FP26" s="226"/>
      <c r="FQ26" s="226"/>
      <c r="FR26" s="226"/>
      <c r="FS26" s="226"/>
      <c r="FT26" s="226"/>
      <c r="FU26" s="226"/>
      <c r="FV26" s="226"/>
      <c r="FW26" s="226"/>
      <c r="FX26" s="226"/>
      <c r="FY26" s="226"/>
      <c r="FZ26" s="226"/>
      <c r="GA26" s="226"/>
      <c r="GB26" s="226"/>
      <c r="GC26" s="226"/>
      <c r="GD26" s="226"/>
      <c r="GE26" s="226"/>
      <c r="GF26" s="226"/>
      <c r="GG26" s="226"/>
      <c r="GH26" s="226"/>
      <c r="GI26" s="226"/>
      <c r="GJ26" s="226"/>
      <c r="GK26" s="226"/>
      <c r="GL26" s="226"/>
      <c r="GM26" s="226"/>
      <c r="GN26" s="226"/>
      <c r="GO26" s="226"/>
      <c r="GP26" s="226"/>
      <c r="GQ26" s="226"/>
      <c r="GR26" s="226"/>
      <c r="GS26" s="226"/>
      <c r="GT26" s="226"/>
      <c r="GU26" s="226"/>
      <c r="GV26" s="226"/>
      <c r="GW26" s="226"/>
      <c r="GX26" s="226"/>
      <c r="GY26" s="226"/>
      <c r="GZ26" s="226"/>
      <c r="HA26" s="226"/>
      <c r="HB26" s="226"/>
      <c r="HC26" s="226"/>
      <c r="HD26" s="226"/>
      <c r="HE26" s="226"/>
      <c r="HF26" s="226"/>
      <c r="HG26" s="226"/>
      <c r="HH26" s="226"/>
      <c r="HI26" s="226"/>
      <c r="HJ26" s="226"/>
      <c r="HK26" s="226"/>
      <c r="HL26" s="226"/>
      <c r="HM26" s="226"/>
      <c r="HN26" s="226"/>
      <c r="HO26" s="226"/>
      <c r="HP26" s="226"/>
      <c r="HQ26" s="226"/>
      <c r="HR26" s="226"/>
      <c r="HS26" s="226"/>
      <c r="HT26" s="226"/>
      <c r="HU26" s="226"/>
      <c r="HV26" s="226"/>
      <c r="HW26" s="226"/>
      <c r="HX26" s="226"/>
      <c r="HY26" s="226"/>
      <c r="HZ26" s="226"/>
      <c r="IA26" s="226"/>
      <c r="IB26" s="226"/>
      <c r="IC26" s="226"/>
      <c r="ID26" s="226"/>
      <c r="IE26" s="226"/>
      <c r="IF26" s="226"/>
      <c r="IG26" s="226"/>
      <c r="IH26" s="226"/>
      <c r="II26" s="226"/>
      <c r="IJ26" s="226"/>
      <c r="IK26" s="226"/>
      <c r="IL26" s="226"/>
      <c r="IM26" s="226"/>
      <c r="IN26" s="226"/>
      <c r="IO26" s="226"/>
      <c r="IP26" s="226"/>
      <c r="IQ26" s="226"/>
      <c r="IR26" s="226"/>
      <c r="IS26" s="226"/>
      <c r="IT26" s="226"/>
      <c r="IU26" s="226"/>
      <c r="IV26" s="226"/>
    </row>
    <row r="27" spans="1:9" ht="27" customHeight="1">
      <c r="A27" s="103">
        <v>1</v>
      </c>
      <c r="B27" s="216" t="s">
        <v>33</v>
      </c>
      <c r="C27" s="216"/>
      <c r="D27" s="216"/>
      <c r="E27" s="216"/>
      <c r="F27" s="216"/>
      <c r="G27" s="216"/>
      <c r="H27" s="227"/>
      <c r="I27" s="227"/>
    </row>
    <row r="28" spans="1:9" ht="19.5" customHeight="1">
      <c r="A28" s="105">
        <v>2</v>
      </c>
      <c r="B28" s="228" t="s">
        <v>34</v>
      </c>
      <c r="C28" s="228"/>
      <c r="D28" s="228"/>
      <c r="E28" s="228"/>
      <c r="F28" s="228"/>
      <c r="G28" s="228"/>
      <c r="H28" s="229"/>
      <c r="I28" s="229"/>
    </row>
    <row r="29" spans="1:9" ht="15.75" customHeight="1">
      <c r="A29" s="103">
        <v>3</v>
      </c>
      <c r="B29" s="216" t="s">
        <v>35</v>
      </c>
      <c r="C29" s="216"/>
      <c r="D29" s="216"/>
      <c r="E29" s="216"/>
      <c r="F29" s="216"/>
      <c r="G29" s="216"/>
      <c r="H29" s="230"/>
      <c r="I29" s="230"/>
    </row>
    <row r="30" spans="1:9" ht="15.75" customHeight="1">
      <c r="A30" s="103">
        <v>4</v>
      </c>
      <c r="B30" s="216" t="s">
        <v>36</v>
      </c>
      <c r="C30" s="216"/>
      <c r="D30" s="216"/>
      <c r="E30" s="216"/>
      <c r="F30" s="216"/>
      <c r="G30" s="216"/>
      <c r="H30" s="231"/>
      <c r="I30" s="231"/>
    </row>
    <row r="31" spans="1:9" ht="15.75" customHeight="1">
      <c r="A31" s="103">
        <v>5</v>
      </c>
      <c r="B31" s="216" t="s">
        <v>37</v>
      </c>
      <c r="C31" s="216"/>
      <c r="D31" s="216"/>
      <c r="E31" s="216"/>
      <c r="F31" s="216"/>
      <c r="G31" s="216"/>
      <c r="H31" s="232"/>
      <c r="I31" s="232"/>
    </row>
    <row r="32" spans="1:9" ht="27" customHeight="1">
      <c r="A32" s="106">
        <v>6</v>
      </c>
      <c r="B32" s="233" t="s">
        <v>38</v>
      </c>
      <c r="C32" s="233"/>
      <c r="D32" s="233"/>
      <c r="E32" s="233"/>
      <c r="F32" s="233"/>
      <c r="G32" s="233"/>
      <c r="H32" s="234">
        <f>ROUND((H29/220),2)</f>
        <v>0</v>
      </c>
      <c r="I32" s="234"/>
    </row>
    <row r="33" spans="1:9" ht="23.25" customHeight="1">
      <c r="A33" s="106">
        <v>7</v>
      </c>
      <c r="B33" s="233" t="s">
        <v>39</v>
      </c>
      <c r="C33" s="233"/>
      <c r="D33" s="233"/>
      <c r="E33" s="233"/>
      <c r="F33" s="233"/>
      <c r="G33" s="233"/>
      <c r="H33" s="235">
        <f>ROUND(H32*1.5,2)</f>
        <v>0</v>
      </c>
      <c r="I33" s="235"/>
    </row>
    <row r="34" spans="1:9" ht="26.25" customHeight="1">
      <c r="A34" s="106">
        <v>8</v>
      </c>
      <c r="B34" s="233" t="s">
        <v>40</v>
      </c>
      <c r="C34" s="233"/>
      <c r="D34" s="233"/>
      <c r="E34" s="233"/>
      <c r="F34" s="233"/>
      <c r="G34" s="233"/>
      <c r="H34" s="234">
        <f>ROUND(H32*0.2,2)</f>
        <v>0</v>
      </c>
      <c r="I34" s="234"/>
    </row>
    <row r="35" spans="1:9" ht="16.5" customHeight="1">
      <c r="A35" s="106">
        <v>9</v>
      </c>
      <c r="B35" s="233" t="s">
        <v>41</v>
      </c>
      <c r="C35" s="233"/>
      <c r="D35" s="233"/>
      <c r="E35" s="233"/>
      <c r="F35" s="233"/>
      <c r="G35" s="233"/>
      <c r="H35" s="234">
        <f>ROUND(H32/6,2)</f>
        <v>0</v>
      </c>
      <c r="I35" s="234"/>
    </row>
    <row r="36" spans="1:9" ht="15.75" customHeight="1">
      <c r="A36" s="106">
        <v>10</v>
      </c>
      <c r="B36" s="236" t="s">
        <v>42</v>
      </c>
      <c r="C36" s="236"/>
      <c r="D36" s="236"/>
      <c r="E36" s="236"/>
      <c r="F36" s="236"/>
      <c r="G36" s="236"/>
      <c r="H36" s="237">
        <v>2</v>
      </c>
      <c r="I36" s="237"/>
    </row>
    <row r="37" spans="1:9" ht="9" customHeight="1">
      <c r="A37" s="223"/>
      <c r="B37" s="223"/>
      <c r="C37" s="223"/>
      <c r="D37" s="223"/>
      <c r="E37" s="223"/>
      <c r="F37" s="223"/>
      <c r="G37" s="223"/>
      <c r="H37" s="223"/>
      <c r="I37" s="223"/>
    </row>
    <row r="38" spans="1:9" ht="21.75" customHeight="1">
      <c r="A38" s="238" t="s">
        <v>43</v>
      </c>
      <c r="B38" s="238"/>
      <c r="C38" s="238"/>
      <c r="D38" s="238"/>
      <c r="E38" s="238"/>
      <c r="F38" s="238"/>
      <c r="G38" s="238"/>
      <c r="H38" s="238"/>
      <c r="I38" s="238"/>
    </row>
    <row r="39" spans="1:9" ht="9" customHeight="1">
      <c r="A39" s="239"/>
      <c r="B39" s="239"/>
      <c r="C39" s="239"/>
      <c r="D39" s="239"/>
      <c r="E39" s="239"/>
      <c r="F39" s="239"/>
      <c r="G39" s="239"/>
      <c r="H39" s="239"/>
      <c r="I39" s="239"/>
    </row>
    <row r="40" spans="1:9" ht="20.25" customHeight="1">
      <c r="A40" s="240" t="s">
        <v>44</v>
      </c>
      <c r="B40" s="240"/>
      <c r="C40" s="240"/>
      <c r="D40" s="240"/>
      <c r="E40" s="240"/>
      <c r="F40" s="240"/>
      <c r="G40" s="240"/>
      <c r="H40" s="240"/>
      <c r="I40" s="240"/>
    </row>
    <row r="41" spans="1:9" s="99" customFormat="1" ht="30" customHeight="1">
      <c r="A41" s="107">
        <v>1</v>
      </c>
      <c r="B41" s="241" t="s">
        <v>45</v>
      </c>
      <c r="C41" s="241"/>
      <c r="D41" s="241"/>
      <c r="E41" s="241"/>
      <c r="F41" s="241"/>
      <c r="G41" s="241"/>
      <c r="H41" s="109" t="s">
        <v>46</v>
      </c>
      <c r="I41" s="107" t="s">
        <v>47</v>
      </c>
    </row>
    <row r="42" spans="1:9" ht="15.75" customHeight="1">
      <c r="A42" s="103" t="s">
        <v>8</v>
      </c>
      <c r="B42" s="216" t="s">
        <v>48</v>
      </c>
      <c r="C42" s="216"/>
      <c r="D42" s="216"/>
      <c r="E42" s="216"/>
      <c r="F42" s="216"/>
      <c r="G42" s="216"/>
      <c r="H42" s="216"/>
      <c r="I42" s="117">
        <f>H29*1</f>
        <v>0</v>
      </c>
    </row>
    <row r="43" spans="1:9" ht="26.25" customHeight="1">
      <c r="A43" s="103" t="s">
        <v>11</v>
      </c>
      <c r="B43" s="242" t="s">
        <v>49</v>
      </c>
      <c r="C43" s="242"/>
      <c r="D43" s="242"/>
      <c r="E43" s="242"/>
      <c r="F43" s="242"/>
      <c r="G43" s="242"/>
      <c r="H43" s="110">
        <v>0.3</v>
      </c>
      <c r="I43" s="117">
        <f>ROUND(H43*SUM(I42:I42),2)</f>
        <v>0</v>
      </c>
    </row>
    <row r="44" spans="1:12" ht="15.75" customHeight="1">
      <c r="A44" s="103" t="s">
        <v>13</v>
      </c>
      <c r="B44" s="216" t="s">
        <v>50</v>
      </c>
      <c r="C44" s="216"/>
      <c r="D44" s="216"/>
      <c r="E44" s="216"/>
      <c r="F44" s="216"/>
      <c r="G44" s="216"/>
      <c r="H44" s="216"/>
      <c r="I44" s="118" t="s">
        <v>23</v>
      </c>
      <c r="L44" s="119"/>
    </row>
    <row r="45" spans="1:9" ht="15.75" customHeight="1">
      <c r="A45" s="243" t="s">
        <v>51</v>
      </c>
      <c r="B45" s="243"/>
      <c r="C45" s="243"/>
      <c r="D45" s="243"/>
      <c r="E45" s="243"/>
      <c r="F45" s="243"/>
      <c r="G45" s="243"/>
      <c r="H45" s="243"/>
      <c r="I45" s="120">
        <f>SUM(I42:I44)</f>
        <v>0</v>
      </c>
    </row>
    <row r="46" spans="1:9" ht="9" customHeight="1">
      <c r="A46" s="244"/>
      <c r="B46" s="244"/>
      <c r="C46" s="244"/>
      <c r="D46" s="244"/>
      <c r="E46" s="244"/>
      <c r="F46" s="244"/>
      <c r="G46" s="244"/>
      <c r="H46" s="244"/>
      <c r="I46" s="244"/>
    </row>
    <row r="47" spans="1:9" ht="30.75" customHeight="1">
      <c r="A47" s="103" t="s">
        <v>15</v>
      </c>
      <c r="B47" s="216" t="s">
        <v>52</v>
      </c>
      <c r="C47" s="216"/>
      <c r="D47" s="216"/>
      <c r="E47" s="216"/>
      <c r="F47" s="216"/>
      <c r="G47" s="216"/>
      <c r="H47" s="216"/>
      <c r="I47" s="117">
        <f>ROUND(H33*15*H36*0.5,2)</f>
        <v>0</v>
      </c>
    </row>
    <row r="48" spans="1:9" ht="25.5" customHeight="1">
      <c r="A48" s="103" t="s">
        <v>53</v>
      </c>
      <c r="B48" s="245" t="s">
        <v>54</v>
      </c>
      <c r="C48" s="246"/>
      <c r="D48" s="246"/>
      <c r="E48" s="246"/>
      <c r="F48" s="246"/>
      <c r="G48" s="246"/>
      <c r="H48" s="247"/>
      <c r="I48" s="117">
        <f>ROUND($H$35*H36*15,2)</f>
        <v>0</v>
      </c>
    </row>
    <row r="49" spans="1:9" ht="43.5" customHeight="1">
      <c r="A49" s="248" t="s">
        <v>55</v>
      </c>
      <c r="B49" s="249"/>
      <c r="C49" s="249"/>
      <c r="D49" s="249"/>
      <c r="E49" s="249"/>
      <c r="F49" s="249"/>
      <c r="G49" s="249"/>
      <c r="H49" s="250"/>
      <c r="I49" s="191">
        <f>I47+I48</f>
        <v>0</v>
      </c>
    </row>
    <row r="50" spans="1:9" ht="9.75" customHeight="1">
      <c r="A50" s="251"/>
      <c r="B50" s="252"/>
      <c r="C50" s="252"/>
      <c r="D50" s="252"/>
      <c r="E50" s="252"/>
      <c r="F50" s="252"/>
      <c r="G50" s="252"/>
      <c r="H50" s="252"/>
      <c r="I50" s="253"/>
    </row>
    <row r="51" spans="1:9" ht="18.75" customHeight="1">
      <c r="A51" s="254" t="s">
        <v>56</v>
      </c>
      <c r="B51" s="254"/>
      <c r="C51" s="254"/>
      <c r="D51" s="254"/>
      <c r="E51" s="254"/>
      <c r="F51" s="254"/>
      <c r="G51" s="254"/>
      <c r="H51" s="254"/>
      <c r="I51" s="121">
        <f>I45+I49</f>
        <v>0</v>
      </c>
    </row>
    <row r="52" spans="1:9" ht="9" customHeight="1">
      <c r="A52" s="255"/>
      <c r="B52" s="256"/>
      <c r="C52" s="256"/>
      <c r="D52" s="256"/>
      <c r="E52" s="256"/>
      <c r="F52" s="256"/>
      <c r="G52" s="256"/>
      <c r="H52" s="256"/>
      <c r="I52" s="257"/>
    </row>
    <row r="53" spans="1:9" ht="39" customHeight="1">
      <c r="A53" s="258" t="s">
        <v>57</v>
      </c>
      <c r="B53" s="258"/>
      <c r="C53" s="258"/>
      <c r="D53" s="258"/>
      <c r="E53" s="258"/>
      <c r="F53" s="258"/>
      <c r="G53" s="258"/>
      <c r="H53" s="258"/>
      <c r="I53" s="258"/>
    </row>
    <row r="54" spans="1:9" ht="8.25" customHeight="1">
      <c r="A54" s="259"/>
      <c r="B54" s="259"/>
      <c r="C54" s="259"/>
      <c r="D54" s="259"/>
      <c r="E54" s="259"/>
      <c r="F54" s="259"/>
      <c r="G54" s="259"/>
      <c r="H54" s="259"/>
      <c r="I54" s="259"/>
    </row>
    <row r="55" spans="1:9" ht="27" customHeight="1">
      <c r="A55" s="260" t="s">
        <v>58</v>
      </c>
      <c r="B55" s="260"/>
      <c r="C55" s="260"/>
      <c r="D55" s="260"/>
      <c r="E55" s="260"/>
      <c r="F55" s="260"/>
      <c r="G55" s="260"/>
      <c r="H55" s="260"/>
      <c r="I55" s="260"/>
    </row>
    <row r="56" spans="1:9" ht="27" customHeight="1">
      <c r="A56" s="261" t="s">
        <v>198</v>
      </c>
      <c r="B56" s="261"/>
      <c r="C56" s="261"/>
      <c r="D56" s="261"/>
      <c r="E56" s="261"/>
      <c r="F56" s="261"/>
      <c r="G56" s="261"/>
      <c r="H56" s="261"/>
      <c r="I56" s="261"/>
    </row>
    <row r="57" spans="1:9" ht="22.5" customHeight="1">
      <c r="A57" s="111" t="s">
        <v>60</v>
      </c>
      <c r="B57" s="262" t="s">
        <v>61</v>
      </c>
      <c r="C57" s="262"/>
      <c r="D57" s="262"/>
      <c r="E57" s="262"/>
      <c r="F57" s="262"/>
      <c r="G57" s="262"/>
      <c r="H57" s="262"/>
      <c r="I57" s="122" t="s">
        <v>62</v>
      </c>
    </row>
    <row r="58" spans="1:9" ht="19.5" customHeight="1">
      <c r="A58" s="112" t="s">
        <v>8</v>
      </c>
      <c r="B58" s="263" t="s">
        <v>63</v>
      </c>
      <c r="C58" s="263"/>
      <c r="D58" s="263"/>
      <c r="E58" s="263"/>
      <c r="F58" s="263"/>
      <c r="G58" s="263"/>
      <c r="H58" s="263"/>
      <c r="I58" s="123">
        <f>ROUND($I$45/12,2)</f>
        <v>0</v>
      </c>
    </row>
    <row r="59" spans="1:9" ht="18.75" customHeight="1">
      <c r="A59" s="112" t="s">
        <v>11</v>
      </c>
      <c r="B59" s="263" t="s">
        <v>64</v>
      </c>
      <c r="C59" s="264"/>
      <c r="D59" s="264"/>
      <c r="E59" s="264"/>
      <c r="F59" s="264"/>
      <c r="G59" s="264"/>
      <c r="H59" s="264"/>
      <c r="I59" s="123">
        <f>ROUND(($I$45/3)/12,2)</f>
        <v>0</v>
      </c>
    </row>
    <row r="60" spans="1:9" ht="15.75" customHeight="1">
      <c r="A60" s="265" t="s">
        <v>65</v>
      </c>
      <c r="B60" s="265"/>
      <c r="C60" s="265"/>
      <c r="D60" s="265"/>
      <c r="E60" s="265"/>
      <c r="F60" s="265"/>
      <c r="G60" s="265"/>
      <c r="H60" s="265"/>
      <c r="I60" s="192">
        <f>SUM(I58+I59)</f>
        <v>0</v>
      </c>
    </row>
    <row r="61" spans="1:9" ht="7.5" customHeight="1">
      <c r="A61" s="266"/>
      <c r="B61" s="266"/>
      <c r="C61" s="266"/>
      <c r="D61" s="266"/>
      <c r="E61" s="266"/>
      <c r="F61" s="266"/>
      <c r="G61" s="266"/>
      <c r="H61" s="266"/>
      <c r="I61" s="266"/>
    </row>
    <row r="62" spans="1:9" ht="48" customHeight="1">
      <c r="A62" s="238" t="s">
        <v>66</v>
      </c>
      <c r="B62" s="238"/>
      <c r="C62" s="238"/>
      <c r="D62" s="238"/>
      <c r="E62" s="238"/>
      <c r="F62" s="238"/>
      <c r="G62" s="238"/>
      <c r="H62" s="238"/>
      <c r="I62" s="238"/>
    </row>
    <row r="63" spans="1:9" ht="7.5" customHeight="1">
      <c r="A63" s="267"/>
      <c r="B63" s="267"/>
      <c r="C63" s="267"/>
      <c r="D63" s="267"/>
      <c r="E63" s="267"/>
      <c r="F63" s="267"/>
      <c r="G63" s="267"/>
      <c r="H63" s="267"/>
      <c r="I63" s="267"/>
    </row>
    <row r="64" spans="1:9" s="100" customFormat="1" ht="32.25" customHeight="1">
      <c r="A64" s="268" t="s">
        <v>67</v>
      </c>
      <c r="B64" s="268"/>
      <c r="C64" s="268"/>
      <c r="D64" s="268"/>
      <c r="E64" s="268"/>
      <c r="F64" s="268"/>
      <c r="G64" s="268"/>
      <c r="H64" s="268"/>
      <c r="I64" s="268"/>
    </row>
    <row r="65" spans="1:9" s="100" customFormat="1" ht="27" customHeight="1">
      <c r="A65" s="125" t="s">
        <v>68</v>
      </c>
      <c r="B65" s="269" t="s">
        <v>69</v>
      </c>
      <c r="C65" s="269"/>
      <c r="D65" s="269"/>
      <c r="E65" s="269"/>
      <c r="F65" s="269"/>
      <c r="G65" s="269"/>
      <c r="H65" s="193" t="s">
        <v>46</v>
      </c>
      <c r="I65" s="126" t="s">
        <v>70</v>
      </c>
    </row>
    <row r="66" spans="1:9" s="100" customFormat="1" ht="18.75" customHeight="1">
      <c r="A66" s="127" t="s">
        <v>8</v>
      </c>
      <c r="B66" s="206" t="s">
        <v>71</v>
      </c>
      <c r="C66" s="206"/>
      <c r="D66" s="206"/>
      <c r="E66" s="206"/>
      <c r="F66" s="206"/>
      <c r="G66" s="206"/>
      <c r="H66" s="128">
        <v>0.2</v>
      </c>
      <c r="I66" s="148">
        <f>ROUND((I45+I60)*H66,2)</f>
        <v>0</v>
      </c>
    </row>
    <row r="67" spans="1:9" s="100" customFormat="1" ht="18.75" customHeight="1">
      <c r="A67" s="127" t="s">
        <v>11</v>
      </c>
      <c r="B67" s="206" t="s">
        <v>72</v>
      </c>
      <c r="C67" s="206"/>
      <c r="D67" s="206"/>
      <c r="E67" s="206"/>
      <c r="F67" s="206"/>
      <c r="G67" s="206"/>
      <c r="H67" s="129">
        <v>0.025</v>
      </c>
      <c r="I67" s="148">
        <f>ROUND((I45+I60)*H67,2)</f>
        <v>0</v>
      </c>
    </row>
    <row r="68" spans="1:9" s="100" customFormat="1" ht="48" customHeight="1">
      <c r="A68" s="127" t="s">
        <v>13</v>
      </c>
      <c r="B68" s="216" t="s">
        <v>73</v>
      </c>
      <c r="C68" s="216"/>
      <c r="D68" s="130" t="s">
        <v>74</v>
      </c>
      <c r="E68" s="131">
        <v>0.03</v>
      </c>
      <c r="F68" s="130" t="s">
        <v>75</v>
      </c>
      <c r="G68" s="132">
        <v>1</v>
      </c>
      <c r="H68" s="133">
        <f>ROUND((E68*G68),6)</f>
        <v>0.03</v>
      </c>
      <c r="I68" s="148">
        <f>ROUND((I45+I60)*H68,2)</f>
        <v>0</v>
      </c>
    </row>
    <row r="69" spans="1:9" s="100" customFormat="1" ht="15.75" customHeight="1">
      <c r="A69" s="127" t="s">
        <v>15</v>
      </c>
      <c r="B69" s="206" t="s">
        <v>76</v>
      </c>
      <c r="C69" s="206"/>
      <c r="D69" s="206"/>
      <c r="E69" s="206"/>
      <c r="F69" s="206"/>
      <c r="G69" s="206"/>
      <c r="H69" s="128">
        <v>0.015</v>
      </c>
      <c r="I69" s="148">
        <f>ROUND((I45+I60)*H69,2)</f>
        <v>0</v>
      </c>
    </row>
    <row r="70" spans="1:9" s="100" customFormat="1" ht="15.75" customHeight="1">
      <c r="A70" s="127" t="s">
        <v>53</v>
      </c>
      <c r="B70" s="206" t="s">
        <v>77</v>
      </c>
      <c r="C70" s="206"/>
      <c r="D70" s="206"/>
      <c r="E70" s="206"/>
      <c r="F70" s="206"/>
      <c r="G70" s="206"/>
      <c r="H70" s="128">
        <v>0.01</v>
      </c>
      <c r="I70" s="148">
        <f>ROUND((I45+I60)*H70,2)</f>
        <v>0</v>
      </c>
    </row>
    <row r="71" spans="1:9" s="100" customFormat="1" ht="15.75" customHeight="1">
      <c r="A71" s="127" t="s">
        <v>78</v>
      </c>
      <c r="B71" s="216" t="s">
        <v>79</v>
      </c>
      <c r="C71" s="216"/>
      <c r="D71" s="216"/>
      <c r="E71" s="216"/>
      <c r="F71" s="216"/>
      <c r="G71" s="216"/>
      <c r="H71" s="129">
        <v>0.006</v>
      </c>
      <c r="I71" s="148">
        <f>ROUND((I45+I60)*H71,2)</f>
        <v>0</v>
      </c>
    </row>
    <row r="72" spans="1:9" s="100" customFormat="1" ht="15.75" customHeight="1">
      <c r="A72" s="127" t="s">
        <v>80</v>
      </c>
      <c r="B72" s="206" t="s">
        <v>81</v>
      </c>
      <c r="C72" s="206"/>
      <c r="D72" s="206"/>
      <c r="E72" s="206"/>
      <c r="F72" s="206"/>
      <c r="G72" s="206"/>
      <c r="H72" s="128">
        <v>0.002</v>
      </c>
      <c r="I72" s="148">
        <f>ROUND((I45+I60)*H72,2)</f>
        <v>0</v>
      </c>
    </row>
    <row r="73" spans="1:9" ht="15.75" customHeight="1">
      <c r="A73" s="127" t="s">
        <v>82</v>
      </c>
      <c r="B73" s="216" t="s">
        <v>83</v>
      </c>
      <c r="C73" s="216"/>
      <c r="D73" s="216"/>
      <c r="E73" s="216"/>
      <c r="F73" s="216"/>
      <c r="G73" s="216"/>
      <c r="H73" s="129">
        <v>0.08</v>
      </c>
      <c r="I73" s="148">
        <f>ROUND((I45+I60)*H73,2)</f>
        <v>0</v>
      </c>
    </row>
    <row r="74" spans="1:9" ht="15.75" customHeight="1">
      <c r="A74" s="270" t="s">
        <v>65</v>
      </c>
      <c r="B74" s="270"/>
      <c r="C74" s="270"/>
      <c r="D74" s="270"/>
      <c r="E74" s="270"/>
      <c r="F74" s="270"/>
      <c r="G74" s="270"/>
      <c r="H74" s="134">
        <f>SUM(H66:H73)</f>
        <v>0.36800000000000005</v>
      </c>
      <c r="I74" s="149">
        <f>SUM(I66:I73)</f>
        <v>0</v>
      </c>
    </row>
    <row r="75" spans="1:9" ht="8.25" customHeight="1">
      <c r="A75" s="135"/>
      <c r="B75" s="136"/>
      <c r="C75" s="136"/>
      <c r="D75" s="136"/>
      <c r="E75" s="136"/>
      <c r="F75" s="136"/>
      <c r="G75" s="136"/>
      <c r="H75" s="137"/>
      <c r="I75" s="150"/>
    </row>
    <row r="76" spans="1:9" ht="35.25" customHeight="1">
      <c r="A76" s="238" t="s">
        <v>84</v>
      </c>
      <c r="B76" s="238"/>
      <c r="C76" s="238"/>
      <c r="D76" s="238"/>
      <c r="E76" s="238"/>
      <c r="F76" s="238"/>
      <c r="G76" s="238"/>
      <c r="H76" s="238"/>
      <c r="I76" s="238"/>
    </row>
    <row r="77" spans="1:9" ht="9.75" customHeight="1">
      <c r="A77" s="223"/>
      <c r="B77" s="223"/>
      <c r="C77" s="223"/>
      <c r="D77" s="223"/>
      <c r="E77" s="223"/>
      <c r="F77" s="223"/>
      <c r="G77" s="223"/>
      <c r="H77" s="223"/>
      <c r="I77" s="223"/>
    </row>
    <row r="78" spans="1:9" ht="20.25" customHeight="1">
      <c r="A78" s="271" t="s">
        <v>85</v>
      </c>
      <c r="B78" s="271"/>
      <c r="C78" s="271"/>
      <c r="D78" s="271"/>
      <c r="E78" s="271"/>
      <c r="F78" s="271"/>
      <c r="G78" s="271"/>
      <c r="H78" s="271"/>
      <c r="I78" s="271"/>
    </row>
    <row r="79" spans="1:9" ht="27" customHeight="1">
      <c r="A79" s="138" t="s">
        <v>86</v>
      </c>
      <c r="B79" s="241" t="s">
        <v>87</v>
      </c>
      <c r="C79" s="241"/>
      <c r="D79" s="241"/>
      <c r="E79" s="241"/>
      <c r="F79" s="241"/>
      <c r="G79" s="241"/>
      <c r="H79" s="241"/>
      <c r="I79" s="108" t="s">
        <v>62</v>
      </c>
    </row>
    <row r="80" spans="1:9" ht="23.25" customHeight="1">
      <c r="A80" s="139" t="s">
        <v>8</v>
      </c>
      <c r="B80" s="245" t="s">
        <v>88</v>
      </c>
      <c r="C80" s="245"/>
      <c r="D80" s="245"/>
      <c r="E80" s="245"/>
      <c r="F80" s="245"/>
      <c r="G80" s="245"/>
      <c r="H80" s="245"/>
      <c r="I80" s="151">
        <f>IF(ROUND((H81*H83*H82)-(I42*H84),2)&lt;0,0,ROUND((H81*H83*H82)-(I42*H84),2))</f>
        <v>0</v>
      </c>
    </row>
    <row r="81" spans="1:9" ht="27" customHeight="1">
      <c r="A81" s="139"/>
      <c r="B81" s="245" t="s">
        <v>89</v>
      </c>
      <c r="C81" s="245"/>
      <c r="D81" s="245"/>
      <c r="E81" s="245"/>
      <c r="F81" s="245"/>
      <c r="G81" s="245"/>
      <c r="H81" s="140"/>
      <c r="I81" s="152" t="s">
        <v>23</v>
      </c>
    </row>
    <row r="82" spans="1:9" ht="19.5" customHeight="1">
      <c r="A82" s="139"/>
      <c r="B82" s="216" t="s">
        <v>90</v>
      </c>
      <c r="C82" s="216"/>
      <c r="D82" s="216"/>
      <c r="E82" s="216"/>
      <c r="F82" s="216"/>
      <c r="G82" s="216"/>
      <c r="H82" s="141">
        <v>2</v>
      </c>
      <c r="I82" s="152" t="s">
        <v>23</v>
      </c>
    </row>
    <row r="83" spans="1:9" ht="19.5" customHeight="1">
      <c r="A83" s="139"/>
      <c r="B83" s="233" t="s">
        <v>91</v>
      </c>
      <c r="C83" s="233"/>
      <c r="D83" s="233"/>
      <c r="E83" s="233"/>
      <c r="F83" s="233"/>
      <c r="G83" s="233"/>
      <c r="H83" s="142">
        <v>22</v>
      </c>
      <c r="I83" s="152" t="s">
        <v>23</v>
      </c>
    </row>
    <row r="84" spans="1:9" ht="25.5" customHeight="1">
      <c r="A84" s="139"/>
      <c r="B84" s="272" t="s">
        <v>92</v>
      </c>
      <c r="C84" s="273"/>
      <c r="D84" s="273"/>
      <c r="E84" s="273"/>
      <c r="F84" s="273"/>
      <c r="G84" s="274"/>
      <c r="H84" s="143">
        <v>0.06</v>
      </c>
      <c r="I84" s="152" t="s">
        <v>23</v>
      </c>
    </row>
    <row r="85" spans="1:9" ht="14.25" customHeight="1">
      <c r="A85" s="139" t="s">
        <v>11</v>
      </c>
      <c r="B85" s="245" t="s">
        <v>93</v>
      </c>
      <c r="C85" s="245"/>
      <c r="D85" s="245"/>
      <c r="E85" s="245"/>
      <c r="F85" s="245"/>
      <c r="G85" s="245"/>
      <c r="H85" s="245"/>
      <c r="I85" s="153">
        <f>ROUND(H87*H86*(1-H88),2)*1+ROUND(21.726*6*(1-H88),2)*0</f>
        <v>0</v>
      </c>
    </row>
    <row r="86" spans="1:9" ht="15.75" customHeight="1">
      <c r="A86" s="139"/>
      <c r="B86" s="245" t="s">
        <v>94</v>
      </c>
      <c r="C86" s="245"/>
      <c r="D86" s="245"/>
      <c r="E86" s="245"/>
      <c r="F86" s="245"/>
      <c r="G86" s="245"/>
      <c r="H86" s="140"/>
      <c r="I86" s="152" t="s">
        <v>23</v>
      </c>
    </row>
    <row r="87" spans="1:9" ht="37.5" customHeight="1">
      <c r="A87" s="139"/>
      <c r="B87" s="245" t="s">
        <v>95</v>
      </c>
      <c r="C87" s="245"/>
      <c r="D87" s="245"/>
      <c r="E87" s="245"/>
      <c r="F87" s="245"/>
      <c r="G87" s="245"/>
      <c r="H87" s="142">
        <v>30</v>
      </c>
      <c r="I87" s="152" t="s">
        <v>23</v>
      </c>
    </row>
    <row r="88" spans="1:9" ht="15.75" customHeight="1">
      <c r="A88" s="139"/>
      <c r="B88" s="275" t="s">
        <v>96</v>
      </c>
      <c r="C88" s="276"/>
      <c r="D88" s="276"/>
      <c r="E88" s="276"/>
      <c r="F88" s="276"/>
      <c r="G88" s="277"/>
      <c r="H88" s="143">
        <v>0.2</v>
      </c>
      <c r="I88" s="152" t="s">
        <v>23</v>
      </c>
    </row>
    <row r="89" spans="1:9" ht="15.75" customHeight="1">
      <c r="A89" s="139" t="s">
        <v>13</v>
      </c>
      <c r="B89" s="245" t="s">
        <v>97</v>
      </c>
      <c r="C89" s="245"/>
      <c r="D89" s="245"/>
      <c r="E89" s="245"/>
      <c r="F89" s="245"/>
      <c r="G89" s="245"/>
      <c r="H89" s="245"/>
      <c r="I89" s="151">
        <v>0</v>
      </c>
    </row>
    <row r="90" spans="1:9" ht="26.25" customHeight="1">
      <c r="A90" s="139" t="s">
        <v>15</v>
      </c>
      <c r="B90" s="245" t="s">
        <v>98</v>
      </c>
      <c r="C90" s="245"/>
      <c r="D90" s="245"/>
      <c r="E90" s="245"/>
      <c r="F90" s="245"/>
      <c r="G90" s="245"/>
      <c r="H90" s="245"/>
      <c r="I90" s="151">
        <f>ROUND($I$45*26*0.00023,2)</f>
        <v>0</v>
      </c>
    </row>
    <row r="91" spans="1:9" s="100" customFormat="1" ht="18.75" customHeight="1">
      <c r="A91" s="139" t="s">
        <v>53</v>
      </c>
      <c r="B91" s="216" t="s">
        <v>99</v>
      </c>
      <c r="C91" s="216"/>
      <c r="D91" s="216"/>
      <c r="E91" s="216"/>
      <c r="F91" s="216"/>
      <c r="G91" s="216"/>
      <c r="H91" s="216"/>
      <c r="I91" s="151">
        <f>ROUND(($I$42*0.0052066)/12,2)</f>
        <v>0</v>
      </c>
    </row>
    <row r="92" spans="1:9" s="100" customFormat="1" ht="15.75" customHeight="1">
      <c r="A92" s="139" t="s">
        <v>78</v>
      </c>
      <c r="B92" s="278" t="s">
        <v>100</v>
      </c>
      <c r="C92" s="278"/>
      <c r="D92" s="278"/>
      <c r="E92" s="278"/>
      <c r="F92" s="278"/>
      <c r="G92" s="278"/>
      <c r="H92" s="278"/>
      <c r="I92" s="154">
        <v>0</v>
      </c>
    </row>
    <row r="93" spans="1:9" s="100" customFormat="1" ht="18" customHeight="1">
      <c r="A93" s="144"/>
      <c r="B93" s="279" t="s">
        <v>65</v>
      </c>
      <c r="C93" s="279"/>
      <c r="D93" s="279"/>
      <c r="E93" s="279"/>
      <c r="F93" s="279"/>
      <c r="G93" s="279"/>
      <c r="H93" s="279"/>
      <c r="I93" s="149">
        <f>SUM(I80:I92)</f>
        <v>0</v>
      </c>
    </row>
    <row r="94" spans="1:9" s="100" customFormat="1" ht="9" customHeight="1">
      <c r="A94" s="223"/>
      <c r="B94" s="223"/>
      <c r="C94" s="223"/>
      <c r="D94" s="223"/>
      <c r="E94" s="223"/>
      <c r="F94" s="223"/>
      <c r="G94" s="223"/>
      <c r="H94" s="223"/>
      <c r="I94" s="223"/>
    </row>
    <row r="95" spans="1:9" s="100" customFormat="1" ht="32.25" customHeight="1">
      <c r="A95" s="238" t="s">
        <v>101</v>
      </c>
      <c r="B95" s="238"/>
      <c r="C95" s="238"/>
      <c r="D95" s="238"/>
      <c r="E95" s="238"/>
      <c r="F95" s="238"/>
      <c r="G95" s="238"/>
      <c r="H95" s="238"/>
      <c r="I95" s="238"/>
    </row>
    <row r="96" spans="1:9" s="100" customFormat="1" ht="8.25" customHeight="1">
      <c r="A96" s="280"/>
      <c r="B96" s="280"/>
      <c r="C96" s="280"/>
      <c r="D96" s="280"/>
      <c r="E96" s="280"/>
      <c r="F96" s="280"/>
      <c r="G96" s="280"/>
      <c r="H96" s="280"/>
      <c r="I96" s="280"/>
    </row>
    <row r="97" spans="1:9" s="100" customFormat="1" ht="17.25" customHeight="1">
      <c r="A97" s="281" t="s">
        <v>102</v>
      </c>
      <c r="B97" s="281"/>
      <c r="C97" s="281"/>
      <c r="D97" s="281"/>
      <c r="E97" s="281"/>
      <c r="F97" s="281"/>
      <c r="G97" s="281"/>
      <c r="H97" s="281"/>
      <c r="I97" s="281"/>
    </row>
    <row r="98" spans="1:9" s="100" customFormat="1" ht="15.75" customHeight="1">
      <c r="A98" s="126">
        <v>2</v>
      </c>
      <c r="B98" s="269" t="s">
        <v>103</v>
      </c>
      <c r="C98" s="269"/>
      <c r="D98" s="269"/>
      <c r="E98" s="269"/>
      <c r="F98" s="269"/>
      <c r="G98" s="269"/>
      <c r="H98" s="269"/>
      <c r="I98" s="126" t="s">
        <v>62</v>
      </c>
    </row>
    <row r="99" spans="1:9" s="100" customFormat="1" ht="14.25" customHeight="1">
      <c r="A99" s="145" t="s">
        <v>60</v>
      </c>
      <c r="B99" s="282" t="s">
        <v>199</v>
      </c>
      <c r="C99" s="282"/>
      <c r="D99" s="282"/>
      <c r="E99" s="282"/>
      <c r="F99" s="282"/>
      <c r="G99" s="282"/>
      <c r="H99" s="282"/>
      <c r="I99" s="155">
        <f>I60</f>
        <v>0</v>
      </c>
    </row>
    <row r="100" spans="1:9" s="100" customFormat="1" ht="14.25" customHeight="1">
      <c r="A100" s="145" t="s">
        <v>68</v>
      </c>
      <c r="B100" s="282" t="s">
        <v>69</v>
      </c>
      <c r="C100" s="282"/>
      <c r="D100" s="282"/>
      <c r="E100" s="282"/>
      <c r="F100" s="282"/>
      <c r="G100" s="282"/>
      <c r="H100" s="282"/>
      <c r="I100" s="155">
        <f>I74</f>
        <v>0</v>
      </c>
    </row>
    <row r="101" spans="1:9" s="100" customFormat="1" ht="14.25" customHeight="1">
      <c r="A101" s="145" t="s">
        <v>86</v>
      </c>
      <c r="B101" s="282" t="s">
        <v>87</v>
      </c>
      <c r="C101" s="282"/>
      <c r="D101" s="282"/>
      <c r="E101" s="282"/>
      <c r="F101" s="282"/>
      <c r="G101" s="282"/>
      <c r="H101" s="282"/>
      <c r="I101" s="155">
        <f>I93</f>
        <v>0</v>
      </c>
    </row>
    <row r="102" spans="1:9" s="100" customFormat="1" ht="14.25" customHeight="1">
      <c r="A102" s="283" t="s">
        <v>65</v>
      </c>
      <c r="B102" s="283"/>
      <c r="C102" s="283"/>
      <c r="D102" s="283"/>
      <c r="E102" s="283"/>
      <c r="F102" s="283"/>
      <c r="G102" s="283"/>
      <c r="H102" s="283"/>
      <c r="I102" s="156">
        <f>SUM(I99+I100+I101)</f>
        <v>0</v>
      </c>
    </row>
    <row r="103" spans="1:9" s="100" customFormat="1" ht="8.25" customHeight="1">
      <c r="A103" s="284"/>
      <c r="B103" s="284"/>
      <c r="C103" s="284"/>
      <c r="D103" s="284"/>
      <c r="E103" s="284"/>
      <c r="F103" s="284"/>
      <c r="G103" s="284"/>
      <c r="H103" s="284"/>
      <c r="I103" s="284"/>
    </row>
    <row r="104" spans="1:9" s="100" customFormat="1" ht="20.25" customHeight="1">
      <c r="A104" s="285" t="s">
        <v>105</v>
      </c>
      <c r="B104" s="285"/>
      <c r="C104" s="285"/>
      <c r="D104" s="285"/>
      <c r="E104" s="285"/>
      <c r="F104" s="285"/>
      <c r="G104" s="285"/>
      <c r="H104" s="285"/>
      <c r="I104" s="285"/>
    </row>
    <row r="105" spans="1:9" s="100" customFormat="1" ht="15">
      <c r="A105" s="138">
        <v>3</v>
      </c>
      <c r="B105" s="286" t="s">
        <v>106</v>
      </c>
      <c r="C105" s="286"/>
      <c r="D105" s="286"/>
      <c r="E105" s="286"/>
      <c r="F105" s="286"/>
      <c r="G105" s="286"/>
      <c r="H105" s="286"/>
      <c r="I105" s="138" t="s">
        <v>62</v>
      </c>
    </row>
    <row r="106" spans="1:9" s="100" customFormat="1" ht="44.25" customHeight="1">
      <c r="A106" s="139" t="s">
        <v>8</v>
      </c>
      <c r="B106" s="287" t="s">
        <v>107</v>
      </c>
      <c r="C106" s="287"/>
      <c r="D106" s="287"/>
      <c r="E106" s="287"/>
      <c r="F106" s="287"/>
      <c r="G106" s="287"/>
      <c r="H106" s="287"/>
      <c r="I106" s="148">
        <f>ROUND((($I$45/12)+($I$58/12)+($I$45/12/12)+($I$59/12))*(30/30)*0.05,2)</f>
        <v>0</v>
      </c>
    </row>
    <row r="107" spans="1:9" s="100" customFormat="1" ht="12.75">
      <c r="A107" s="139" t="s">
        <v>11</v>
      </c>
      <c r="B107" s="288" t="s">
        <v>108</v>
      </c>
      <c r="C107" s="288"/>
      <c r="D107" s="288"/>
      <c r="E107" s="288"/>
      <c r="F107" s="288"/>
      <c r="G107" s="288"/>
      <c r="H107" s="288"/>
      <c r="I107" s="148">
        <f>ROUND($H$73*I106,2)</f>
        <v>0</v>
      </c>
    </row>
    <row r="108" spans="1:9" s="100" customFormat="1" ht="25.5" customHeight="1">
      <c r="A108" s="139" t="s">
        <v>13</v>
      </c>
      <c r="B108" s="206" t="s">
        <v>109</v>
      </c>
      <c r="C108" s="206"/>
      <c r="D108" s="206"/>
      <c r="E108" s="206"/>
      <c r="F108" s="206"/>
      <c r="G108" s="206"/>
      <c r="H108" s="206"/>
      <c r="I108" s="148">
        <f>ROUND((0.08*0.5*SUM($I$45+$I$58+$I$59+$I$120)*0.05),2)</f>
        <v>0</v>
      </c>
    </row>
    <row r="109" spans="1:9" s="100" customFormat="1" ht="27.75" customHeight="1">
      <c r="A109" s="194" t="s">
        <v>15</v>
      </c>
      <c r="B109" s="289" t="s">
        <v>110</v>
      </c>
      <c r="C109" s="289"/>
      <c r="D109" s="289"/>
      <c r="E109" s="289"/>
      <c r="F109" s="289"/>
      <c r="G109" s="289"/>
      <c r="H109" s="289"/>
      <c r="I109" s="195">
        <f>ROUND(((7/30)/12)*$I$45*1,2)</f>
        <v>0</v>
      </c>
    </row>
    <row r="110" spans="1:9" s="100" customFormat="1" ht="23.25" customHeight="1">
      <c r="A110" s="139" t="s">
        <v>53</v>
      </c>
      <c r="B110" s="288" t="s">
        <v>111</v>
      </c>
      <c r="C110" s="288"/>
      <c r="D110" s="288"/>
      <c r="E110" s="288"/>
      <c r="F110" s="288"/>
      <c r="G110" s="288"/>
      <c r="H110" s="288"/>
      <c r="I110" s="148">
        <f>ROUND($H$74*I109,2)</f>
        <v>0</v>
      </c>
    </row>
    <row r="111" spans="1:9" s="100" customFormat="1" ht="26.25" customHeight="1">
      <c r="A111" s="139" t="s">
        <v>78</v>
      </c>
      <c r="B111" s="206" t="s">
        <v>112</v>
      </c>
      <c r="C111" s="206"/>
      <c r="D111" s="206"/>
      <c r="E111" s="206"/>
      <c r="F111" s="206"/>
      <c r="G111" s="206"/>
      <c r="H111" s="206"/>
      <c r="I111" s="148">
        <f>ROUND(0.08*0.5*SUM($I$45+$I$58+$I$59+$I$120)*1,2)</f>
        <v>0</v>
      </c>
    </row>
    <row r="112" spans="1:9" s="100" customFormat="1" ht="15.75" customHeight="1">
      <c r="A112" s="270" t="s">
        <v>65</v>
      </c>
      <c r="B112" s="270"/>
      <c r="C112" s="270"/>
      <c r="D112" s="270"/>
      <c r="E112" s="270"/>
      <c r="F112" s="270"/>
      <c r="G112" s="270"/>
      <c r="H112" s="270"/>
      <c r="I112" s="149">
        <f>SUM(I106:I111)</f>
        <v>0</v>
      </c>
    </row>
    <row r="113" spans="1:9" s="100" customFormat="1" ht="39.75" customHeight="1">
      <c r="A113" s="290" t="s">
        <v>113</v>
      </c>
      <c r="B113" s="290"/>
      <c r="C113" s="290"/>
      <c r="D113" s="290"/>
      <c r="E113" s="290"/>
      <c r="F113" s="290"/>
      <c r="G113" s="290"/>
      <c r="H113" s="290"/>
      <c r="I113" s="290"/>
    </row>
    <row r="114" spans="1:9" ht="24" customHeight="1">
      <c r="A114" s="291" t="s">
        <v>114</v>
      </c>
      <c r="B114" s="291"/>
      <c r="C114" s="291"/>
      <c r="D114" s="291"/>
      <c r="E114" s="291"/>
      <c r="F114" s="291"/>
      <c r="G114" s="291"/>
      <c r="H114" s="291"/>
      <c r="I114" s="291"/>
    </row>
    <row r="115" spans="1:9" ht="33.75" customHeight="1">
      <c r="A115" s="290" t="s">
        <v>115</v>
      </c>
      <c r="B115" s="290"/>
      <c r="C115" s="290"/>
      <c r="D115" s="290"/>
      <c r="E115" s="290"/>
      <c r="F115" s="290"/>
      <c r="G115" s="290"/>
      <c r="H115" s="290"/>
      <c r="I115" s="290"/>
    </row>
    <row r="116" spans="1:9" ht="42" customHeight="1">
      <c r="A116" s="292" t="s">
        <v>116</v>
      </c>
      <c r="B116" s="292"/>
      <c r="C116" s="292"/>
      <c r="D116" s="292"/>
      <c r="E116" s="292"/>
      <c r="F116" s="292"/>
      <c r="G116" s="292"/>
      <c r="H116" s="292"/>
      <c r="I116" s="157">
        <f>ROUND(I45/12,2)+I45+I58+I59</f>
        <v>0</v>
      </c>
    </row>
    <row r="117" spans="1:9" ht="7.5" customHeight="1">
      <c r="A117" s="293"/>
      <c r="B117" s="293"/>
      <c r="C117" s="293"/>
      <c r="D117" s="293"/>
      <c r="E117" s="293"/>
      <c r="F117" s="293"/>
      <c r="G117" s="293"/>
      <c r="H117" s="293"/>
      <c r="I117" s="293"/>
    </row>
    <row r="118" spans="1:9" ht="24" customHeight="1">
      <c r="A118" s="294" t="s">
        <v>117</v>
      </c>
      <c r="B118" s="294"/>
      <c r="C118" s="294"/>
      <c r="D118" s="294"/>
      <c r="E118" s="294"/>
      <c r="F118" s="294"/>
      <c r="G118" s="294"/>
      <c r="H118" s="294"/>
      <c r="I118" s="294"/>
    </row>
    <row r="119" spans="1:9" ht="24" customHeight="1">
      <c r="A119" s="146" t="s">
        <v>118</v>
      </c>
      <c r="B119" s="286" t="s">
        <v>119</v>
      </c>
      <c r="C119" s="286"/>
      <c r="D119" s="286"/>
      <c r="E119" s="286"/>
      <c r="F119" s="286"/>
      <c r="G119" s="286"/>
      <c r="H119" s="286"/>
      <c r="I119" s="146" t="s">
        <v>62</v>
      </c>
    </row>
    <row r="120" spans="1:9" ht="14.25" customHeight="1">
      <c r="A120" s="147" t="s">
        <v>8</v>
      </c>
      <c r="B120" s="206" t="s">
        <v>120</v>
      </c>
      <c r="C120" s="206"/>
      <c r="D120" s="206"/>
      <c r="E120" s="206"/>
      <c r="F120" s="206"/>
      <c r="G120" s="206"/>
      <c r="H120" s="206"/>
      <c r="I120" s="148">
        <f>ROUND($I$116/12,2)</f>
        <v>0</v>
      </c>
    </row>
    <row r="121" spans="1:9" ht="14.25" customHeight="1">
      <c r="A121" s="147" t="s">
        <v>11</v>
      </c>
      <c r="B121" s="206" t="s">
        <v>121</v>
      </c>
      <c r="C121" s="206"/>
      <c r="D121" s="206"/>
      <c r="E121" s="206"/>
      <c r="F121" s="206"/>
      <c r="G121" s="206"/>
      <c r="H121" s="206"/>
      <c r="I121" s="148">
        <f>ROUND((2.96/30)/12*($I$116),2)</f>
        <v>0</v>
      </c>
    </row>
    <row r="122" spans="1:9" ht="15.75" customHeight="1">
      <c r="A122" s="147" t="s">
        <v>13</v>
      </c>
      <c r="B122" s="206" t="s">
        <v>122</v>
      </c>
      <c r="C122" s="206"/>
      <c r="D122" s="206"/>
      <c r="E122" s="206"/>
      <c r="F122" s="206"/>
      <c r="G122" s="206"/>
      <c r="H122" s="206"/>
      <c r="I122" s="148">
        <f>ROUND((5/30)/12*0.015*($I$116),2)</f>
        <v>0</v>
      </c>
    </row>
    <row r="123" spans="1:9" ht="13.5" customHeight="1">
      <c r="A123" s="147" t="s">
        <v>15</v>
      </c>
      <c r="B123" s="206" t="s">
        <v>123</v>
      </c>
      <c r="C123" s="206"/>
      <c r="D123" s="206"/>
      <c r="E123" s="206"/>
      <c r="F123" s="206"/>
      <c r="G123" s="206"/>
      <c r="H123" s="206"/>
      <c r="I123" s="148">
        <f>ROUND(((15/30)/12)*0.0078*($I$116),2)</f>
        <v>0</v>
      </c>
    </row>
    <row r="124" spans="1:9" ht="13.5" customHeight="1">
      <c r="A124" s="139" t="s">
        <v>53</v>
      </c>
      <c r="B124" s="216" t="s">
        <v>124</v>
      </c>
      <c r="C124" s="216"/>
      <c r="D124" s="216"/>
      <c r="E124" s="216"/>
      <c r="F124" s="216"/>
      <c r="G124" s="216"/>
      <c r="H124" s="216"/>
      <c r="I124" s="148">
        <f>ROUND((1+1/3)/12*(4/12)*0.02*($I$45),2)</f>
        <v>0</v>
      </c>
    </row>
    <row r="125" spans="1:9" ht="15.75" customHeight="1">
      <c r="A125" s="147" t="s">
        <v>78</v>
      </c>
      <c r="B125" s="288" t="s">
        <v>125</v>
      </c>
      <c r="C125" s="288"/>
      <c r="D125" s="288"/>
      <c r="E125" s="288"/>
      <c r="F125" s="288"/>
      <c r="G125" s="288"/>
      <c r="H125" s="288"/>
      <c r="I125" s="158">
        <f>ROUND(((3/30)/12)*($I$116),2)</f>
        <v>0</v>
      </c>
    </row>
    <row r="126" spans="1:9" ht="15.75" customHeight="1">
      <c r="A126" s="270" t="s">
        <v>65</v>
      </c>
      <c r="B126" s="270"/>
      <c r="C126" s="270"/>
      <c r="D126" s="270"/>
      <c r="E126" s="270"/>
      <c r="F126" s="270"/>
      <c r="G126" s="270"/>
      <c r="H126" s="270"/>
      <c r="I126" s="173">
        <f>SUM(I120:I125)</f>
        <v>0</v>
      </c>
    </row>
    <row r="127" spans="1:9" ht="15.75" customHeight="1">
      <c r="A127" s="147" t="s">
        <v>80</v>
      </c>
      <c r="B127" s="295" t="s">
        <v>126</v>
      </c>
      <c r="C127" s="295"/>
      <c r="D127" s="295"/>
      <c r="E127" s="295"/>
      <c r="F127" s="295"/>
      <c r="G127" s="295"/>
      <c r="H127" s="295"/>
      <c r="I127" s="196">
        <f>ROUND(H74*I126,2)</f>
        <v>0</v>
      </c>
    </row>
    <row r="128" spans="1:9" ht="15.75" customHeight="1">
      <c r="A128" s="270" t="s">
        <v>65</v>
      </c>
      <c r="B128" s="270"/>
      <c r="C128" s="270"/>
      <c r="D128" s="270"/>
      <c r="E128" s="270"/>
      <c r="F128" s="270"/>
      <c r="G128" s="270"/>
      <c r="H128" s="270"/>
      <c r="I128" s="149">
        <f>SUM(I126:I127)</f>
        <v>0</v>
      </c>
    </row>
    <row r="129" spans="1:9" ht="24.75" customHeight="1">
      <c r="A129" s="290" t="s">
        <v>127</v>
      </c>
      <c r="B129" s="290"/>
      <c r="C129" s="290"/>
      <c r="D129" s="290"/>
      <c r="E129" s="290"/>
      <c r="F129" s="290"/>
      <c r="G129" s="290"/>
      <c r="H129" s="290"/>
      <c r="I129" s="290"/>
    </row>
    <row r="130" spans="1:9" ht="9" customHeight="1">
      <c r="A130" s="296"/>
      <c r="B130" s="296"/>
      <c r="C130" s="296"/>
      <c r="D130" s="296"/>
      <c r="E130" s="296"/>
      <c r="F130" s="296"/>
      <c r="G130" s="296"/>
      <c r="H130" s="296"/>
      <c r="I130" s="296"/>
    </row>
    <row r="131" spans="1:9" ht="15.75" customHeight="1">
      <c r="A131" s="271" t="s">
        <v>128</v>
      </c>
      <c r="B131" s="271"/>
      <c r="C131" s="271"/>
      <c r="D131" s="271"/>
      <c r="E131" s="271"/>
      <c r="F131" s="271"/>
      <c r="G131" s="271"/>
      <c r="H131" s="271"/>
      <c r="I131" s="271"/>
    </row>
    <row r="132" spans="1:9" ht="15.75" customHeight="1">
      <c r="A132" s="159" t="s">
        <v>129</v>
      </c>
      <c r="B132" s="297" t="s">
        <v>130</v>
      </c>
      <c r="C132" s="297"/>
      <c r="D132" s="297"/>
      <c r="E132" s="297"/>
      <c r="F132" s="297"/>
      <c r="G132" s="297"/>
      <c r="H132" s="297"/>
      <c r="I132" s="174" t="s">
        <v>62</v>
      </c>
    </row>
    <row r="133" spans="1:9" ht="15.75" customHeight="1">
      <c r="A133" s="112" t="s">
        <v>8</v>
      </c>
      <c r="B133" s="263" t="s">
        <v>131</v>
      </c>
      <c r="C133" s="263"/>
      <c r="D133" s="263"/>
      <c r="E133" s="263"/>
      <c r="F133" s="263"/>
      <c r="G133" s="263"/>
      <c r="H133" s="263"/>
      <c r="I133" s="175">
        <v>0</v>
      </c>
    </row>
    <row r="134" spans="1:9" ht="15.75" customHeight="1">
      <c r="A134" s="298" t="s">
        <v>65</v>
      </c>
      <c r="B134" s="298"/>
      <c r="C134" s="298"/>
      <c r="D134" s="298"/>
      <c r="E134" s="298"/>
      <c r="F134" s="298"/>
      <c r="G134" s="298"/>
      <c r="H134" s="298"/>
      <c r="I134" s="175">
        <v>0</v>
      </c>
    </row>
    <row r="135" spans="1:9" ht="15.75" customHeight="1">
      <c r="A135" s="160" t="s">
        <v>11</v>
      </c>
      <c r="B135" s="228" t="s">
        <v>132</v>
      </c>
      <c r="C135" s="228"/>
      <c r="D135" s="228"/>
      <c r="E135" s="228"/>
      <c r="F135" s="228"/>
      <c r="G135" s="228"/>
      <c r="H135" s="228"/>
      <c r="I135" s="176">
        <f>ROUND(H75*I134,2)</f>
        <v>0</v>
      </c>
    </row>
    <row r="136" spans="1:9" ht="15.75" customHeight="1">
      <c r="A136" s="299" t="s">
        <v>65</v>
      </c>
      <c r="B136" s="299"/>
      <c r="C136" s="299"/>
      <c r="D136" s="299"/>
      <c r="E136" s="299"/>
      <c r="F136" s="299"/>
      <c r="G136" s="299"/>
      <c r="H136" s="299"/>
      <c r="I136" s="124">
        <f>SUM(I134:I135)</f>
        <v>0</v>
      </c>
    </row>
    <row r="137" spans="1:9" ht="7.5" customHeight="1">
      <c r="A137" s="296"/>
      <c r="B137" s="296"/>
      <c r="C137" s="296"/>
      <c r="D137" s="296"/>
      <c r="E137" s="296"/>
      <c r="F137" s="296"/>
      <c r="G137" s="296"/>
      <c r="H137" s="296"/>
      <c r="I137" s="296"/>
    </row>
    <row r="138" spans="1:9" ht="22.5" customHeight="1">
      <c r="A138" s="290" t="s">
        <v>133</v>
      </c>
      <c r="B138" s="290"/>
      <c r="C138" s="290"/>
      <c r="D138" s="290"/>
      <c r="E138" s="290"/>
      <c r="F138" s="290"/>
      <c r="G138" s="290"/>
      <c r="H138" s="290"/>
      <c r="I138" s="290"/>
    </row>
    <row r="139" spans="1:9" ht="9" customHeight="1">
      <c r="A139" s="300"/>
      <c r="B139" s="300"/>
      <c r="C139" s="300"/>
      <c r="D139" s="300"/>
      <c r="E139" s="300"/>
      <c r="F139" s="300"/>
      <c r="G139" s="300"/>
      <c r="H139" s="300"/>
      <c r="I139" s="300"/>
    </row>
    <row r="140" spans="1:9" ht="23.25" customHeight="1">
      <c r="A140" s="260" t="s">
        <v>134</v>
      </c>
      <c r="B140" s="260"/>
      <c r="C140" s="260"/>
      <c r="D140" s="260"/>
      <c r="E140" s="260"/>
      <c r="F140" s="260"/>
      <c r="G140" s="260"/>
      <c r="H140" s="260"/>
      <c r="I140" s="260"/>
    </row>
    <row r="141" spans="1:9" ht="23.25" customHeight="1">
      <c r="A141" s="126">
        <v>4</v>
      </c>
      <c r="B141" s="297" t="s">
        <v>135</v>
      </c>
      <c r="C141" s="297"/>
      <c r="D141" s="297"/>
      <c r="E141" s="297"/>
      <c r="F141" s="297"/>
      <c r="G141" s="297"/>
      <c r="H141" s="297"/>
      <c r="I141" s="174" t="s">
        <v>62</v>
      </c>
    </row>
    <row r="142" spans="1:9" ht="18.75" customHeight="1">
      <c r="A142" s="145" t="s">
        <v>118</v>
      </c>
      <c r="B142" s="263" t="s">
        <v>119</v>
      </c>
      <c r="C142" s="263"/>
      <c r="D142" s="263"/>
      <c r="E142" s="263"/>
      <c r="F142" s="263"/>
      <c r="G142" s="263"/>
      <c r="H142" s="263"/>
      <c r="I142" s="175">
        <f>I128</f>
        <v>0</v>
      </c>
    </row>
    <row r="143" spans="1:9" ht="21.75" customHeight="1">
      <c r="A143" s="145" t="s">
        <v>136</v>
      </c>
      <c r="B143" s="263" t="s">
        <v>130</v>
      </c>
      <c r="C143" s="263"/>
      <c r="D143" s="263"/>
      <c r="E143" s="263"/>
      <c r="F143" s="263"/>
      <c r="G143" s="263"/>
      <c r="H143" s="263"/>
      <c r="I143" s="175">
        <f>I136</f>
        <v>0</v>
      </c>
    </row>
    <row r="144" spans="1:9" ht="23.25" customHeight="1">
      <c r="A144" s="283" t="s">
        <v>65</v>
      </c>
      <c r="B144" s="283"/>
      <c r="C144" s="283"/>
      <c r="D144" s="283"/>
      <c r="E144" s="283"/>
      <c r="F144" s="283"/>
      <c r="G144" s="283"/>
      <c r="H144" s="283"/>
      <c r="I144" s="124">
        <f>SUM(I142+I143)</f>
        <v>0</v>
      </c>
    </row>
    <row r="145" spans="1:9" ht="7.5" customHeight="1">
      <c r="A145" s="301"/>
      <c r="B145" s="301"/>
      <c r="C145" s="301"/>
      <c r="D145" s="301"/>
      <c r="E145" s="301"/>
      <c r="F145" s="301"/>
      <c r="G145" s="301"/>
      <c r="H145" s="301"/>
      <c r="I145" s="301"/>
    </row>
    <row r="146" spans="1:9" s="100" customFormat="1" ht="27.75" customHeight="1">
      <c r="A146" s="291" t="s">
        <v>137</v>
      </c>
      <c r="B146" s="291"/>
      <c r="C146" s="291"/>
      <c r="D146" s="291"/>
      <c r="E146" s="291"/>
      <c r="F146" s="291"/>
      <c r="G146" s="291"/>
      <c r="H146" s="291"/>
      <c r="I146" s="291"/>
    </row>
    <row r="147" spans="1:9" ht="27" customHeight="1">
      <c r="A147" s="138">
        <v>3</v>
      </c>
      <c r="B147" s="241" t="s">
        <v>138</v>
      </c>
      <c r="C147" s="241"/>
      <c r="D147" s="241"/>
      <c r="E147" s="241"/>
      <c r="F147" s="241"/>
      <c r="G147" s="241"/>
      <c r="H147" s="241"/>
      <c r="I147" s="138" t="s">
        <v>62</v>
      </c>
    </row>
    <row r="148" spans="1:9" ht="12.75">
      <c r="A148" s="139" t="s">
        <v>8</v>
      </c>
      <c r="B148" s="216" t="s">
        <v>314</v>
      </c>
      <c r="C148" s="216"/>
      <c r="D148" s="216"/>
      <c r="E148" s="216"/>
      <c r="F148" s="216"/>
      <c r="G148" s="216"/>
      <c r="H148" s="216"/>
      <c r="I148" s="151"/>
    </row>
    <row r="149" spans="1:9" ht="15.75" customHeight="1">
      <c r="A149" s="139" t="s">
        <v>11</v>
      </c>
      <c r="B149" s="216" t="s">
        <v>139</v>
      </c>
      <c r="C149" s="216"/>
      <c r="D149" s="216"/>
      <c r="E149" s="216"/>
      <c r="F149" s="216"/>
      <c r="G149" s="216"/>
      <c r="H149" s="216"/>
      <c r="I149" s="154"/>
    </row>
    <row r="150" spans="1:9" ht="12.75">
      <c r="A150" s="139" t="s">
        <v>13</v>
      </c>
      <c r="B150" s="302" t="s">
        <v>313</v>
      </c>
      <c r="C150" s="302"/>
      <c r="D150" s="302"/>
      <c r="E150" s="302"/>
      <c r="F150" s="302"/>
      <c r="G150" s="302"/>
      <c r="H150" s="302"/>
      <c r="I150" s="154"/>
    </row>
    <row r="151" spans="1:9" ht="15.75" customHeight="1">
      <c r="A151" s="270" t="s">
        <v>140</v>
      </c>
      <c r="B151" s="270"/>
      <c r="C151" s="270"/>
      <c r="D151" s="270"/>
      <c r="E151" s="270"/>
      <c r="F151" s="270"/>
      <c r="G151" s="270"/>
      <c r="H151" s="270"/>
      <c r="I151" s="177">
        <f>ROUND(SUM(I148:I150),2)</f>
        <v>0</v>
      </c>
    </row>
    <row r="152" spans="1:9" ht="7.5" customHeight="1">
      <c r="A152" s="303"/>
      <c r="B152" s="303"/>
      <c r="C152" s="303"/>
      <c r="D152" s="303"/>
      <c r="E152" s="303"/>
      <c r="F152" s="303"/>
      <c r="G152" s="303"/>
      <c r="H152" s="303"/>
      <c r="I152" s="303"/>
    </row>
    <row r="153" spans="1:9" ht="15.75" customHeight="1">
      <c r="A153" s="304" t="s">
        <v>141</v>
      </c>
      <c r="B153" s="304"/>
      <c r="C153" s="304"/>
      <c r="D153" s="304"/>
      <c r="E153" s="304"/>
      <c r="F153" s="304"/>
      <c r="G153" s="304"/>
      <c r="H153" s="304"/>
      <c r="I153" s="304"/>
    </row>
    <row r="154" spans="1:9" ht="6.75" customHeight="1">
      <c r="A154" s="161"/>
      <c r="B154" s="162"/>
      <c r="C154" s="162"/>
      <c r="D154" s="162"/>
      <c r="E154" s="162"/>
      <c r="F154" s="162"/>
      <c r="G154" s="162"/>
      <c r="H154" s="162"/>
      <c r="I154" s="178"/>
    </row>
    <row r="155" spans="1:9" ht="15.75">
      <c r="A155" s="285" t="s">
        <v>142</v>
      </c>
      <c r="B155" s="285"/>
      <c r="C155" s="285"/>
      <c r="D155" s="285"/>
      <c r="E155" s="285"/>
      <c r="F155" s="285"/>
      <c r="G155" s="285"/>
      <c r="H155" s="285"/>
      <c r="I155" s="285"/>
    </row>
    <row r="156" spans="1:9" ht="30">
      <c r="A156" s="138">
        <v>6</v>
      </c>
      <c r="B156" s="286" t="s">
        <v>143</v>
      </c>
      <c r="C156" s="286"/>
      <c r="D156" s="286"/>
      <c r="E156" s="286"/>
      <c r="F156" s="286"/>
      <c r="G156" s="286"/>
      <c r="H156" s="104" t="s">
        <v>46</v>
      </c>
      <c r="I156" s="179" t="s">
        <v>70</v>
      </c>
    </row>
    <row r="157" spans="1:9" ht="50.25" customHeight="1">
      <c r="A157" s="305" t="s">
        <v>144</v>
      </c>
      <c r="B157" s="305"/>
      <c r="C157" s="305"/>
      <c r="D157" s="305"/>
      <c r="E157" s="305"/>
      <c r="F157" s="305"/>
      <c r="G157" s="305"/>
      <c r="H157" s="163" t="s">
        <v>23</v>
      </c>
      <c r="I157" s="180">
        <f>SUM(I51+I102+I112+I144+I151)</f>
        <v>0</v>
      </c>
    </row>
    <row r="158" spans="1:9" ht="15">
      <c r="A158" s="139" t="s">
        <v>8</v>
      </c>
      <c r="B158" s="306" t="s">
        <v>145</v>
      </c>
      <c r="C158" s="306"/>
      <c r="D158" s="306"/>
      <c r="E158" s="306"/>
      <c r="F158" s="306"/>
      <c r="G158" s="306"/>
      <c r="H158" s="129">
        <v>0.06</v>
      </c>
      <c r="I158" s="148">
        <f>ROUND(H158*I157,2)</f>
        <v>0</v>
      </c>
    </row>
    <row r="159" spans="1:9" ht="50.25" customHeight="1">
      <c r="A159" s="305" t="s">
        <v>146</v>
      </c>
      <c r="B159" s="305"/>
      <c r="C159" s="305"/>
      <c r="D159" s="305"/>
      <c r="E159" s="305"/>
      <c r="F159" s="305"/>
      <c r="G159" s="305"/>
      <c r="H159" s="164" t="s">
        <v>23</v>
      </c>
      <c r="I159" s="180">
        <f>SUM(I51+I102+I112+I144+I151+I158)</f>
        <v>0</v>
      </c>
    </row>
    <row r="160" spans="1:9" ht="15">
      <c r="A160" s="139" t="s">
        <v>11</v>
      </c>
      <c r="B160" s="306" t="s">
        <v>147</v>
      </c>
      <c r="C160" s="306"/>
      <c r="D160" s="306"/>
      <c r="E160" s="306"/>
      <c r="F160" s="306"/>
      <c r="G160" s="306"/>
      <c r="H160" s="129">
        <v>0.0679</v>
      </c>
      <c r="I160" s="148">
        <f>ROUND(H160*I159,2)</f>
        <v>0</v>
      </c>
    </row>
    <row r="161" spans="1:9" ht="48.75" customHeight="1">
      <c r="A161" s="305" t="s">
        <v>148</v>
      </c>
      <c r="B161" s="305"/>
      <c r="C161" s="305"/>
      <c r="D161" s="305"/>
      <c r="E161" s="305"/>
      <c r="F161" s="305"/>
      <c r="G161" s="305"/>
      <c r="H161" s="164" t="s">
        <v>23</v>
      </c>
      <c r="I161" s="180">
        <f>SUM(I51+I102+I112+I144+I151+I158+I160)</f>
        <v>0</v>
      </c>
    </row>
    <row r="162" spans="1:9" ht="15.75">
      <c r="A162" s="165" t="s">
        <v>13</v>
      </c>
      <c r="B162" s="307" t="s">
        <v>149</v>
      </c>
      <c r="C162" s="307"/>
      <c r="D162" s="307"/>
      <c r="E162" s="307"/>
      <c r="F162" s="307"/>
      <c r="G162" s="307"/>
      <c r="H162" s="166" t="s">
        <v>23</v>
      </c>
      <c r="I162" s="118" t="s">
        <v>23</v>
      </c>
    </row>
    <row r="163" spans="1:9" ht="12.75">
      <c r="A163" s="139"/>
      <c r="B163" s="308" t="s">
        <v>150</v>
      </c>
      <c r="C163" s="308"/>
      <c r="D163" s="308"/>
      <c r="E163" s="308"/>
      <c r="F163" s="308"/>
      <c r="G163" s="308"/>
      <c r="H163" s="166" t="s">
        <v>23</v>
      </c>
      <c r="I163" s="118" t="s">
        <v>23</v>
      </c>
    </row>
    <row r="164" spans="1:9" ht="22.5" customHeight="1">
      <c r="A164" s="139"/>
      <c r="B164" s="309" t="s">
        <v>151</v>
      </c>
      <c r="C164" s="309"/>
      <c r="D164" s="309"/>
      <c r="E164" s="309"/>
      <c r="F164" s="309"/>
      <c r="G164" s="309"/>
      <c r="H164" s="167">
        <v>0.03</v>
      </c>
      <c r="I164" s="181">
        <f>ROUND(($I$161/(1-$H$173))*H164,2)</f>
        <v>0</v>
      </c>
    </row>
    <row r="165" spans="1:9" ht="22.5" customHeight="1">
      <c r="A165" s="139"/>
      <c r="B165" s="309" t="s">
        <v>152</v>
      </c>
      <c r="C165" s="309"/>
      <c r="D165" s="309"/>
      <c r="E165" s="309"/>
      <c r="F165" s="309"/>
      <c r="G165" s="309"/>
      <c r="H165" s="167">
        <v>0.0065</v>
      </c>
      <c r="I165" s="181">
        <f>ROUND(($I$161/(1-$H$173))*H165,2)</f>
        <v>0</v>
      </c>
    </row>
    <row r="166" spans="1:9" ht="29.25" customHeight="1">
      <c r="A166" s="139"/>
      <c r="B166" s="287" t="s">
        <v>153</v>
      </c>
      <c r="C166" s="287"/>
      <c r="D166" s="287"/>
      <c r="E166" s="287"/>
      <c r="F166" s="287"/>
      <c r="G166" s="287"/>
      <c r="H166" s="168" t="s">
        <v>23</v>
      </c>
      <c r="I166" s="118" t="s">
        <v>23</v>
      </c>
    </row>
    <row r="167" spans="1:9" ht="29.25" customHeight="1">
      <c r="A167" s="139"/>
      <c r="B167" s="287" t="s">
        <v>154</v>
      </c>
      <c r="C167" s="287"/>
      <c r="D167" s="287"/>
      <c r="E167" s="287"/>
      <c r="F167" s="287"/>
      <c r="G167" s="287"/>
      <c r="H167" s="168" t="s">
        <v>23</v>
      </c>
      <c r="I167" s="118" t="s">
        <v>23</v>
      </c>
    </row>
    <row r="168" spans="1:9" ht="18" customHeight="1">
      <c r="A168" s="139"/>
      <c r="B168" s="310" t="s">
        <v>155</v>
      </c>
      <c r="C168" s="310"/>
      <c r="D168" s="310"/>
      <c r="E168" s="310"/>
      <c r="F168" s="310"/>
      <c r="G168" s="310"/>
      <c r="H168" s="169" t="s">
        <v>23</v>
      </c>
      <c r="I168" s="182" t="s">
        <v>23</v>
      </c>
    </row>
    <row r="169" spans="1:9" ht="18" customHeight="1">
      <c r="A169" s="139"/>
      <c r="B169" s="310" t="s">
        <v>156</v>
      </c>
      <c r="C169" s="310"/>
      <c r="D169" s="310"/>
      <c r="E169" s="310"/>
      <c r="F169" s="310"/>
      <c r="G169" s="310"/>
      <c r="H169" s="169" t="s">
        <v>23</v>
      </c>
      <c r="I169" s="182" t="s">
        <v>23</v>
      </c>
    </row>
    <row r="170" spans="1:9" ht="15" customHeight="1">
      <c r="A170" s="139"/>
      <c r="B170" s="206" t="s">
        <v>157</v>
      </c>
      <c r="C170" s="206"/>
      <c r="D170" s="206"/>
      <c r="E170" s="206"/>
      <c r="F170" s="206"/>
      <c r="G170" s="206"/>
      <c r="H170" s="167">
        <v>0.025</v>
      </c>
      <c r="I170" s="181">
        <f>ROUND(($I$161/(1-$H$173))*H170,2)</f>
        <v>0</v>
      </c>
    </row>
    <row r="171" spans="1:9" ht="15.75" customHeight="1">
      <c r="A171" s="270" t="s">
        <v>65</v>
      </c>
      <c r="B171" s="270"/>
      <c r="C171" s="270"/>
      <c r="D171" s="270"/>
      <c r="E171" s="270"/>
      <c r="F171" s="270"/>
      <c r="G171" s="270"/>
      <c r="H171" s="270"/>
      <c r="I171" s="149">
        <f>SUM(I158+I160+I164+I165+I170)</f>
        <v>0</v>
      </c>
    </row>
    <row r="172" spans="1:9" ht="6.75" customHeight="1">
      <c r="A172" s="301"/>
      <c r="B172" s="301"/>
      <c r="C172" s="301"/>
      <c r="D172" s="301"/>
      <c r="E172" s="301"/>
      <c r="F172" s="301"/>
      <c r="G172" s="301"/>
      <c r="H172" s="301"/>
      <c r="I172" s="301"/>
    </row>
    <row r="173" spans="1:9" ht="15.75" customHeight="1">
      <c r="A173" s="311" t="s">
        <v>158</v>
      </c>
      <c r="B173" s="311"/>
      <c r="C173" s="311"/>
      <c r="D173" s="311"/>
      <c r="E173" s="311"/>
      <c r="F173" s="311"/>
      <c r="G173" s="311"/>
      <c r="H173" s="170">
        <f>SUM(H164:H170)</f>
        <v>0.0615</v>
      </c>
      <c r="I173" s="183">
        <f>SUM(I164:I170)</f>
        <v>0</v>
      </c>
    </row>
    <row r="174" spans="1:9" ht="12.75" customHeight="1">
      <c r="A174" s="315" t="s">
        <v>159</v>
      </c>
      <c r="B174" s="315"/>
      <c r="C174" s="312" t="s">
        <v>160</v>
      </c>
      <c r="D174" s="312"/>
      <c r="E174" s="312"/>
      <c r="F174" s="312"/>
      <c r="G174" s="312"/>
      <c r="H174" s="312"/>
      <c r="I174" s="312"/>
    </row>
    <row r="175" spans="1:9" ht="12" customHeight="1">
      <c r="A175" s="315"/>
      <c r="B175" s="315"/>
      <c r="C175" s="313" t="s">
        <v>161</v>
      </c>
      <c r="D175" s="313"/>
      <c r="E175" s="313"/>
      <c r="F175" s="313"/>
      <c r="G175" s="313"/>
      <c r="H175" s="313"/>
      <c r="I175" s="313"/>
    </row>
    <row r="176" spans="1:9" ht="13.5" customHeight="1">
      <c r="A176" s="315"/>
      <c r="B176" s="315"/>
      <c r="C176" s="314" t="s">
        <v>162</v>
      </c>
      <c r="D176" s="314"/>
      <c r="E176" s="314"/>
      <c r="F176" s="314"/>
      <c r="G176" s="314"/>
      <c r="H176" s="314"/>
      <c r="I176" s="314"/>
    </row>
    <row r="177" spans="1:9" ht="6.75" customHeight="1">
      <c r="A177" s="316"/>
      <c r="B177" s="316"/>
      <c r="C177" s="316"/>
      <c r="D177" s="316"/>
      <c r="E177" s="316"/>
      <c r="F177" s="316"/>
      <c r="G177" s="316"/>
      <c r="H177" s="316"/>
      <c r="I177" s="316"/>
    </row>
    <row r="178" spans="1:9" ht="24" customHeight="1">
      <c r="A178" s="317" t="s">
        <v>163</v>
      </c>
      <c r="B178" s="317"/>
      <c r="C178" s="317"/>
      <c r="D178" s="317"/>
      <c r="E178" s="317"/>
      <c r="F178" s="317"/>
      <c r="G178" s="317"/>
      <c r="H178" s="317"/>
      <c r="I178" s="317"/>
    </row>
    <row r="179" spans="1:9" ht="5.25" customHeight="1">
      <c r="A179" s="301"/>
      <c r="B179" s="301"/>
      <c r="C179" s="301"/>
      <c r="D179" s="301"/>
      <c r="E179" s="301"/>
      <c r="F179" s="301"/>
      <c r="G179" s="301"/>
      <c r="H179" s="301"/>
      <c r="I179" s="301"/>
    </row>
    <row r="180" spans="1:9" ht="27.75" customHeight="1">
      <c r="A180" s="318" t="s">
        <v>164</v>
      </c>
      <c r="B180" s="318"/>
      <c r="C180" s="318"/>
      <c r="D180" s="318"/>
      <c r="E180" s="318"/>
      <c r="F180" s="318"/>
      <c r="G180" s="318"/>
      <c r="H180" s="318"/>
      <c r="I180" s="318"/>
    </row>
    <row r="181" spans="1:9" ht="15" customHeight="1">
      <c r="A181" s="218" t="s">
        <v>165</v>
      </c>
      <c r="B181" s="218"/>
      <c r="C181" s="218"/>
      <c r="D181" s="218"/>
      <c r="E181" s="218"/>
      <c r="F181" s="218"/>
      <c r="G181" s="218"/>
      <c r="H181" s="218"/>
      <c r="I181" s="104" t="s">
        <v>62</v>
      </c>
    </row>
    <row r="182" spans="1:11" ht="15" customHeight="1">
      <c r="A182" s="171" t="s">
        <v>8</v>
      </c>
      <c r="B182" s="246" t="s">
        <v>166</v>
      </c>
      <c r="C182" s="246"/>
      <c r="D182" s="246"/>
      <c r="E182" s="246"/>
      <c r="F182" s="246"/>
      <c r="G182" s="246"/>
      <c r="H182" s="246"/>
      <c r="I182" s="154">
        <f>I51</f>
        <v>0</v>
      </c>
      <c r="K182" s="100"/>
    </row>
    <row r="183" spans="1:9" ht="15" customHeight="1">
      <c r="A183" s="171" t="s">
        <v>11</v>
      </c>
      <c r="B183" s="246" t="s">
        <v>167</v>
      </c>
      <c r="C183" s="246"/>
      <c r="D183" s="246"/>
      <c r="E183" s="246"/>
      <c r="F183" s="246"/>
      <c r="G183" s="246"/>
      <c r="H183" s="246"/>
      <c r="I183" s="154">
        <f>I102</f>
        <v>0</v>
      </c>
    </row>
    <row r="184" spans="1:9" ht="15" customHeight="1">
      <c r="A184" s="171" t="s">
        <v>13</v>
      </c>
      <c r="B184" s="246" t="s">
        <v>168</v>
      </c>
      <c r="C184" s="246"/>
      <c r="D184" s="246"/>
      <c r="E184" s="246"/>
      <c r="F184" s="246"/>
      <c r="G184" s="246"/>
      <c r="H184" s="246"/>
      <c r="I184" s="154">
        <f>I112</f>
        <v>0</v>
      </c>
    </row>
    <row r="185" spans="1:9" ht="15" customHeight="1">
      <c r="A185" s="171" t="s">
        <v>15</v>
      </c>
      <c r="B185" s="246" t="s">
        <v>169</v>
      </c>
      <c r="C185" s="246"/>
      <c r="D185" s="246"/>
      <c r="E185" s="246"/>
      <c r="F185" s="246"/>
      <c r="G185" s="246"/>
      <c r="H185" s="246"/>
      <c r="I185" s="154">
        <f>I144</f>
        <v>0</v>
      </c>
    </row>
    <row r="186" spans="1:9" ht="15" customHeight="1">
      <c r="A186" s="171" t="s">
        <v>53</v>
      </c>
      <c r="B186" s="246" t="s">
        <v>170</v>
      </c>
      <c r="C186" s="246"/>
      <c r="D186" s="246"/>
      <c r="E186" s="246"/>
      <c r="F186" s="246"/>
      <c r="G186" s="246"/>
      <c r="H186" s="246"/>
      <c r="I186" s="154">
        <f>I151</f>
        <v>0</v>
      </c>
    </row>
    <row r="187" spans="1:9" ht="15" customHeight="1">
      <c r="A187" s="319" t="s">
        <v>171</v>
      </c>
      <c r="B187" s="319"/>
      <c r="C187" s="319"/>
      <c r="D187" s="319"/>
      <c r="E187" s="319"/>
      <c r="F187" s="319"/>
      <c r="G187" s="319"/>
      <c r="H187" s="319"/>
      <c r="I187" s="154">
        <f>SUM(I182:I186)</f>
        <v>0</v>
      </c>
    </row>
    <row r="188" spans="1:9" ht="15" customHeight="1">
      <c r="A188" s="172" t="s">
        <v>78</v>
      </c>
      <c r="B188" s="246" t="s">
        <v>142</v>
      </c>
      <c r="C188" s="246"/>
      <c r="D188" s="246"/>
      <c r="E188" s="246"/>
      <c r="F188" s="246"/>
      <c r="G188" s="246"/>
      <c r="H188" s="246"/>
      <c r="I188" s="177">
        <f>I171</f>
        <v>0</v>
      </c>
    </row>
    <row r="189" spans="1:9" ht="15" customHeight="1">
      <c r="A189" s="319" t="s">
        <v>172</v>
      </c>
      <c r="B189" s="319"/>
      <c r="C189" s="319"/>
      <c r="D189" s="319"/>
      <c r="E189" s="319"/>
      <c r="F189" s="319"/>
      <c r="G189" s="319"/>
      <c r="H189" s="319"/>
      <c r="I189" s="154">
        <f>I187+I188</f>
        <v>0</v>
      </c>
    </row>
    <row r="190" spans="1:9" ht="36.75" customHeight="1">
      <c r="A190" s="320" t="s">
        <v>173</v>
      </c>
      <c r="B190" s="320"/>
      <c r="C190" s="320"/>
      <c r="D190" s="320"/>
      <c r="E190" s="320"/>
      <c r="F190" s="320"/>
      <c r="G190" s="320"/>
      <c r="H190" s="320"/>
      <c r="I190" s="320"/>
    </row>
    <row r="191" spans="1:9" ht="7.5" customHeight="1">
      <c r="A191" s="321"/>
      <c r="B191" s="321"/>
      <c r="C191" s="321"/>
      <c r="D191" s="321"/>
      <c r="E191" s="321"/>
      <c r="F191" s="321"/>
      <c r="G191" s="321"/>
      <c r="H191" s="321"/>
      <c r="I191" s="321"/>
    </row>
    <row r="192" spans="1:13" ht="15" customHeight="1" hidden="1">
      <c r="A192" s="197"/>
      <c r="B192" s="197"/>
      <c r="C192" s="197"/>
      <c r="D192" s="197"/>
      <c r="E192" s="197"/>
      <c r="F192" s="197"/>
      <c r="G192" s="197"/>
      <c r="H192" s="198"/>
      <c r="I192" s="199"/>
      <c r="J192" s="187"/>
      <c r="K192" s="188"/>
      <c r="L192" s="189"/>
      <c r="M192" s="190"/>
    </row>
    <row r="193" spans="1:9" ht="31.5" customHeight="1">
      <c r="A193" s="322" t="s">
        <v>174</v>
      </c>
      <c r="B193" s="322"/>
      <c r="C193" s="322"/>
      <c r="D193" s="322"/>
      <c r="E193" s="322"/>
      <c r="F193" s="322"/>
      <c r="G193" s="322"/>
      <c r="H193" s="322"/>
      <c r="I193" s="322"/>
    </row>
    <row r="194" spans="1:9" ht="45" customHeight="1">
      <c r="A194" s="208" t="s">
        <v>175</v>
      </c>
      <c r="B194" s="208"/>
      <c r="C194" s="208"/>
      <c r="D194" s="208"/>
      <c r="E194" s="208" t="s">
        <v>176</v>
      </c>
      <c r="F194" s="208"/>
      <c r="G194" s="104" t="s">
        <v>177</v>
      </c>
      <c r="H194" s="208" t="s">
        <v>178</v>
      </c>
      <c r="I194" s="208"/>
    </row>
    <row r="195" spans="1:9" ht="33" customHeight="1">
      <c r="A195" s="324" t="s">
        <v>179</v>
      </c>
      <c r="B195" s="324"/>
      <c r="C195" s="324"/>
      <c r="D195" s="324"/>
      <c r="E195" s="325"/>
      <c r="F195" s="325"/>
      <c r="G195" s="200"/>
      <c r="H195" s="325">
        <f aca="true" t="shared" si="0" ref="H195:H200">E195*G195</f>
        <v>0</v>
      </c>
      <c r="I195" s="325"/>
    </row>
    <row r="196" spans="1:9" ht="42.75" customHeight="1">
      <c r="A196" s="242" t="s">
        <v>180</v>
      </c>
      <c r="B196" s="242"/>
      <c r="C196" s="242"/>
      <c r="D196" s="242"/>
      <c r="E196" s="323"/>
      <c r="F196" s="323"/>
      <c r="G196" s="184"/>
      <c r="H196" s="323">
        <f t="shared" si="0"/>
        <v>0</v>
      </c>
      <c r="I196" s="323"/>
    </row>
    <row r="197" spans="1:9" ht="41.25" customHeight="1">
      <c r="A197" s="287" t="s">
        <v>181</v>
      </c>
      <c r="B197" s="287"/>
      <c r="C197" s="287"/>
      <c r="D197" s="287"/>
      <c r="E197" s="326"/>
      <c r="F197" s="326"/>
      <c r="G197" s="201"/>
      <c r="H197" s="327">
        <f t="shared" si="0"/>
        <v>0</v>
      </c>
      <c r="I197" s="327"/>
    </row>
    <row r="198" spans="1:9" ht="41.25" customHeight="1" hidden="1">
      <c r="A198" s="242" t="s">
        <v>182</v>
      </c>
      <c r="B198" s="242"/>
      <c r="C198" s="242"/>
      <c r="D198" s="242"/>
      <c r="E198" s="328">
        <v>0</v>
      </c>
      <c r="F198" s="328"/>
      <c r="G198" s="184">
        <f>D198*F198</f>
        <v>0</v>
      </c>
      <c r="H198" s="323">
        <f t="shared" si="0"/>
        <v>0</v>
      </c>
      <c r="I198" s="323"/>
    </row>
    <row r="199" spans="1:9" ht="39.75" customHeight="1" hidden="1">
      <c r="A199" s="242" t="s">
        <v>183</v>
      </c>
      <c r="B199" s="242"/>
      <c r="C199" s="242"/>
      <c r="D199" s="242"/>
      <c r="E199" s="328">
        <v>0</v>
      </c>
      <c r="F199" s="328"/>
      <c r="G199" s="184">
        <f>D199*F199</f>
        <v>0</v>
      </c>
      <c r="H199" s="323">
        <f t="shared" si="0"/>
        <v>0</v>
      </c>
      <c r="I199" s="323"/>
    </row>
    <row r="200" spans="1:9" ht="35.25" customHeight="1" hidden="1">
      <c r="A200" s="329" t="s">
        <v>184</v>
      </c>
      <c r="B200" s="329"/>
      <c r="C200" s="329"/>
      <c r="D200" s="329"/>
      <c r="E200" s="323">
        <v>0</v>
      </c>
      <c r="F200" s="323"/>
      <c r="G200" s="184">
        <f>D200*F200</f>
        <v>0</v>
      </c>
      <c r="H200" s="323">
        <f t="shared" si="0"/>
        <v>0</v>
      </c>
      <c r="I200" s="323"/>
    </row>
    <row r="201" spans="1:9" ht="20.25" customHeight="1">
      <c r="A201" s="330" t="s">
        <v>185</v>
      </c>
      <c r="B201" s="330"/>
      <c r="C201" s="330"/>
      <c r="D201" s="330"/>
      <c r="E201" s="330"/>
      <c r="F201" s="330"/>
      <c r="G201" s="186">
        <f>SUM(G195:G200)</f>
        <v>0</v>
      </c>
      <c r="H201" s="331">
        <f>SUM(H195:I200)</f>
        <v>0</v>
      </c>
      <c r="I201" s="331"/>
    </row>
    <row r="202" spans="1:9" ht="6.75" customHeight="1">
      <c r="A202" s="357"/>
      <c r="B202" s="357"/>
      <c r="C202" s="357"/>
      <c r="D202" s="357"/>
      <c r="E202" s="357"/>
      <c r="F202" s="357"/>
      <c r="G202" s="357"/>
      <c r="H202" s="357"/>
      <c r="I202" s="357"/>
    </row>
    <row r="203" spans="1:9" ht="17.25" customHeight="1">
      <c r="A203" s="358" t="s">
        <v>186</v>
      </c>
      <c r="B203" s="358"/>
      <c r="C203" s="358"/>
      <c r="D203" s="358"/>
      <c r="E203" s="358"/>
      <c r="F203" s="358"/>
      <c r="G203" s="358"/>
      <c r="H203" s="358"/>
      <c r="I203" s="358"/>
    </row>
    <row r="204" spans="1:9" ht="6.75" customHeight="1">
      <c r="A204" s="359"/>
      <c r="B204" s="359"/>
      <c r="C204" s="359"/>
      <c r="D204" s="359"/>
      <c r="E204" s="359"/>
      <c r="F204" s="359"/>
      <c r="G204" s="359"/>
      <c r="H204" s="359"/>
      <c r="I204" s="359"/>
    </row>
    <row r="205" spans="1:9" ht="18.75" customHeight="1">
      <c r="A205" s="360" t="s">
        <v>187</v>
      </c>
      <c r="B205" s="360"/>
      <c r="C205" s="360"/>
      <c r="D205" s="360"/>
      <c r="E205" s="360"/>
      <c r="F205" s="360"/>
      <c r="G205" s="361">
        <f>$H$201</f>
        <v>0</v>
      </c>
      <c r="H205" s="361"/>
      <c r="I205" s="361"/>
    </row>
    <row r="206" spans="1:9" ht="8.25" customHeight="1">
      <c r="A206" s="362"/>
      <c r="B206" s="362"/>
      <c r="C206" s="362"/>
      <c r="D206" s="362"/>
      <c r="E206" s="362"/>
      <c r="F206" s="362"/>
      <c r="G206" s="362"/>
      <c r="H206" s="362"/>
      <c r="I206" s="362"/>
    </row>
    <row r="207" spans="1:9" ht="19.5" customHeight="1">
      <c r="A207" s="363" t="s">
        <v>188</v>
      </c>
      <c r="B207" s="363"/>
      <c r="C207" s="363"/>
      <c r="D207" s="363"/>
      <c r="E207" s="363"/>
      <c r="F207" s="363"/>
      <c r="G207" s="364">
        <f>$H$11</f>
        <v>60</v>
      </c>
      <c r="H207" s="364"/>
      <c r="I207" s="364"/>
    </row>
    <row r="208" spans="1:9" ht="8.25" customHeight="1">
      <c r="A208" s="365"/>
      <c r="B208" s="365"/>
      <c r="C208" s="365"/>
      <c r="D208" s="365"/>
      <c r="E208" s="365"/>
      <c r="F208" s="365"/>
      <c r="G208" s="365"/>
      <c r="H208" s="365"/>
      <c r="I208" s="365"/>
    </row>
    <row r="209" spans="1:9" ht="31.5" customHeight="1">
      <c r="A209" s="366" t="s">
        <v>189</v>
      </c>
      <c r="B209" s="366"/>
      <c r="C209" s="366"/>
      <c r="D209" s="366"/>
      <c r="E209" s="366"/>
      <c r="F209" s="366"/>
      <c r="G209" s="367">
        <f>ROUND(G205*G207,2)</f>
        <v>0</v>
      </c>
      <c r="H209" s="367"/>
      <c r="I209" s="367"/>
    </row>
    <row r="210" spans="1:9" ht="8.25" customHeight="1">
      <c r="A210" s="368"/>
      <c r="B210" s="368"/>
      <c r="C210" s="368"/>
      <c r="D210" s="368"/>
      <c r="E210" s="368"/>
      <c r="F210" s="368"/>
      <c r="G210" s="368"/>
      <c r="H210" s="368"/>
      <c r="I210" s="368"/>
    </row>
    <row r="211" spans="1:9" ht="29.25" customHeight="1">
      <c r="A211" s="347" t="s">
        <v>190</v>
      </c>
      <c r="B211" s="347"/>
      <c r="C211" s="347"/>
      <c r="D211" s="347"/>
      <c r="E211" s="347"/>
      <c r="F211" s="347"/>
      <c r="G211" s="347"/>
      <c r="H211" s="347"/>
      <c r="I211" s="347"/>
    </row>
    <row r="212" spans="1:9" ht="12" customHeight="1">
      <c r="A212" s="373" t="s">
        <v>191</v>
      </c>
      <c r="B212" s="373"/>
      <c r="C212" s="373"/>
      <c r="D212" s="374" t="s">
        <v>192</v>
      </c>
      <c r="E212" s="374"/>
      <c r="F212" s="374"/>
      <c r="G212" s="374"/>
      <c r="H212" s="374"/>
      <c r="I212" s="374"/>
    </row>
    <row r="213" spans="1:9" ht="12.75">
      <c r="A213" s="373"/>
      <c r="B213" s="373"/>
      <c r="C213" s="373"/>
      <c r="D213" s="374"/>
      <c r="E213" s="374"/>
      <c r="F213" s="374"/>
      <c r="G213" s="374"/>
      <c r="H213" s="374"/>
      <c r="I213" s="374"/>
    </row>
    <row r="214" spans="1:9" ht="12.75">
      <c r="A214" s="369" t="s">
        <v>193</v>
      </c>
      <c r="B214" s="369"/>
      <c r="C214" s="369"/>
      <c r="D214" s="370"/>
      <c r="E214" s="370"/>
      <c r="F214" s="370"/>
      <c r="G214" s="370"/>
      <c r="H214" s="370"/>
      <c r="I214" s="370"/>
    </row>
    <row r="215" spans="1:9" ht="12.75" customHeight="1">
      <c r="A215" s="369"/>
      <c r="B215" s="369"/>
      <c r="C215" s="369"/>
      <c r="D215" s="370"/>
      <c r="E215" s="370"/>
      <c r="F215" s="370"/>
      <c r="G215" s="370"/>
      <c r="H215" s="370"/>
      <c r="I215" s="370"/>
    </row>
    <row r="216" spans="1:9" ht="12.75" customHeight="1">
      <c r="A216" s="371"/>
      <c r="B216" s="371"/>
      <c r="C216" s="371"/>
      <c r="D216" s="370"/>
      <c r="E216" s="370"/>
      <c r="F216" s="370"/>
      <c r="G216" s="370"/>
      <c r="H216" s="370"/>
      <c r="I216" s="370"/>
    </row>
    <row r="217" spans="1:9" ht="15" customHeight="1">
      <c r="A217" s="375"/>
      <c r="B217" s="375"/>
      <c r="C217" s="375"/>
      <c r="D217" s="375"/>
      <c r="E217" s="375"/>
      <c r="F217" s="375"/>
      <c r="G217" s="375"/>
      <c r="H217" s="375"/>
      <c r="I217" s="375"/>
    </row>
    <row r="218" spans="1:9" ht="12.75" hidden="1">
      <c r="A218" s="350"/>
      <c r="B218" s="350"/>
      <c r="C218" s="350"/>
      <c r="D218" s="350"/>
      <c r="E218" s="350"/>
      <c r="F218" s="350"/>
      <c r="G218" s="350"/>
      <c r="H218" s="350"/>
      <c r="I218" s="350"/>
    </row>
    <row r="219" spans="1:9" ht="27" customHeight="1">
      <c r="A219" s="372" t="s">
        <v>200</v>
      </c>
      <c r="B219" s="372"/>
      <c r="C219" s="372"/>
      <c r="D219" s="372"/>
      <c r="E219" s="372"/>
      <c r="F219" s="372"/>
      <c r="G219" s="372"/>
      <c r="H219" s="372"/>
      <c r="I219" s="372"/>
    </row>
    <row r="220" spans="1:9" ht="12.75" customHeight="1">
      <c r="A220" s="204" t="s">
        <v>195</v>
      </c>
      <c r="B220" s="204"/>
      <c r="C220" s="204"/>
      <c r="D220" s="204"/>
      <c r="E220" s="204"/>
      <c r="F220" s="204"/>
      <c r="G220" s="204"/>
      <c r="H220" s="204" t="s">
        <v>196</v>
      </c>
      <c r="I220" s="204"/>
    </row>
    <row r="221" spans="1:9" ht="15" customHeight="1">
      <c r="A221" s="353"/>
      <c r="B221" s="353"/>
      <c r="C221" s="353"/>
      <c r="D221" s="353"/>
      <c r="E221" s="353"/>
      <c r="F221" s="353"/>
      <c r="G221" s="353"/>
      <c r="H221" s="204"/>
      <c r="I221" s="204"/>
    </row>
    <row r="222" spans="1:9" ht="12.75" customHeight="1">
      <c r="A222" s="345"/>
      <c r="B222" s="345"/>
      <c r="C222" s="345"/>
      <c r="D222" s="345"/>
      <c r="E222" s="345"/>
      <c r="F222" s="345"/>
      <c r="G222" s="345"/>
      <c r="H222" s="204"/>
      <c r="I222" s="204"/>
    </row>
    <row r="223" spans="1:9" ht="12.75" customHeight="1">
      <c r="A223" s="349"/>
      <c r="B223" s="349"/>
      <c r="C223" s="349"/>
      <c r="D223" s="349"/>
      <c r="E223" s="349"/>
      <c r="F223" s="349"/>
      <c r="G223" s="349"/>
      <c r="H223" s="204"/>
      <c r="I223" s="204"/>
    </row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 customHeight="1"/>
  </sheetData>
  <sheetProtection/>
  <mergeCells count="306">
    <mergeCell ref="A223:G223"/>
    <mergeCell ref="H223:I223"/>
    <mergeCell ref="A174:B176"/>
    <mergeCell ref="A212:C213"/>
    <mergeCell ref="D212:I213"/>
    <mergeCell ref="A217:I218"/>
    <mergeCell ref="A221:G221"/>
    <mergeCell ref="H221:I221"/>
    <mergeCell ref="A222:G222"/>
    <mergeCell ref="H222:I222"/>
    <mergeCell ref="A216:C216"/>
    <mergeCell ref="D216:I216"/>
    <mergeCell ref="A219:I219"/>
    <mergeCell ref="A220:G220"/>
    <mergeCell ref="H220:I220"/>
    <mergeCell ref="A214:C214"/>
    <mergeCell ref="D214:I214"/>
    <mergeCell ref="A215:C215"/>
    <mergeCell ref="D215:I215"/>
    <mergeCell ref="A209:F209"/>
    <mergeCell ref="G209:I209"/>
    <mergeCell ref="A210:I210"/>
    <mergeCell ref="A211:I211"/>
    <mergeCell ref="A206:I206"/>
    <mergeCell ref="A207:F207"/>
    <mergeCell ref="G207:I207"/>
    <mergeCell ref="A208:I208"/>
    <mergeCell ref="A202:I202"/>
    <mergeCell ref="A203:I203"/>
    <mergeCell ref="A204:I204"/>
    <mergeCell ref="A205:F205"/>
    <mergeCell ref="G205:I205"/>
    <mergeCell ref="A200:D200"/>
    <mergeCell ref="E200:F200"/>
    <mergeCell ref="H200:I200"/>
    <mergeCell ref="A201:F201"/>
    <mergeCell ref="H201:I201"/>
    <mergeCell ref="A198:D198"/>
    <mergeCell ref="E198:F198"/>
    <mergeCell ref="H198:I198"/>
    <mergeCell ref="A199:D199"/>
    <mergeCell ref="E199:F199"/>
    <mergeCell ref="H199:I199"/>
    <mergeCell ref="A196:D196"/>
    <mergeCell ref="E196:F196"/>
    <mergeCell ref="H196:I196"/>
    <mergeCell ref="A197:D197"/>
    <mergeCell ref="E197:F197"/>
    <mergeCell ref="H197:I197"/>
    <mergeCell ref="A194:D194"/>
    <mergeCell ref="E194:F194"/>
    <mergeCell ref="H194:I194"/>
    <mergeCell ref="A195:D195"/>
    <mergeCell ref="E195:F195"/>
    <mergeCell ref="H195:I195"/>
    <mergeCell ref="A189:H189"/>
    <mergeCell ref="A190:I190"/>
    <mergeCell ref="A191:I191"/>
    <mergeCell ref="A193:I193"/>
    <mergeCell ref="B185:H185"/>
    <mergeCell ref="B186:H186"/>
    <mergeCell ref="A187:H187"/>
    <mergeCell ref="B188:H188"/>
    <mergeCell ref="A181:H181"/>
    <mergeCell ref="B182:H182"/>
    <mergeCell ref="B183:H183"/>
    <mergeCell ref="B184:H184"/>
    <mergeCell ref="A177:I177"/>
    <mergeCell ref="A178:I178"/>
    <mergeCell ref="A179:I179"/>
    <mergeCell ref="A180:I180"/>
    <mergeCell ref="A173:G173"/>
    <mergeCell ref="C174:I174"/>
    <mergeCell ref="C175:I175"/>
    <mergeCell ref="C176:I176"/>
    <mergeCell ref="B169:G169"/>
    <mergeCell ref="B170:G170"/>
    <mergeCell ref="A171:H171"/>
    <mergeCell ref="A172:I172"/>
    <mergeCell ref="B165:G165"/>
    <mergeCell ref="B166:G166"/>
    <mergeCell ref="B167:G167"/>
    <mergeCell ref="B168:G168"/>
    <mergeCell ref="A161:G161"/>
    <mergeCell ref="B162:G162"/>
    <mergeCell ref="B163:G163"/>
    <mergeCell ref="B164:G164"/>
    <mergeCell ref="A157:G157"/>
    <mergeCell ref="B158:G158"/>
    <mergeCell ref="A159:G159"/>
    <mergeCell ref="B160:G160"/>
    <mergeCell ref="A152:I152"/>
    <mergeCell ref="A153:I153"/>
    <mergeCell ref="A155:I155"/>
    <mergeCell ref="B156:G156"/>
    <mergeCell ref="B148:H148"/>
    <mergeCell ref="B149:H149"/>
    <mergeCell ref="B150:H150"/>
    <mergeCell ref="A151:H151"/>
    <mergeCell ref="A144:H144"/>
    <mergeCell ref="A145:I145"/>
    <mergeCell ref="A146:I146"/>
    <mergeCell ref="B147:H147"/>
    <mergeCell ref="A140:I140"/>
    <mergeCell ref="B141:H141"/>
    <mergeCell ref="B142:H142"/>
    <mergeCell ref="B143:H143"/>
    <mergeCell ref="A136:H136"/>
    <mergeCell ref="A137:I137"/>
    <mergeCell ref="A138:I138"/>
    <mergeCell ref="A139:I139"/>
    <mergeCell ref="B132:H132"/>
    <mergeCell ref="B133:H133"/>
    <mergeCell ref="A134:H134"/>
    <mergeCell ref="B135:H135"/>
    <mergeCell ref="A128:H128"/>
    <mergeCell ref="A129:I129"/>
    <mergeCell ref="A130:I130"/>
    <mergeCell ref="A131:I131"/>
    <mergeCell ref="B124:H124"/>
    <mergeCell ref="B125:H125"/>
    <mergeCell ref="A126:H126"/>
    <mergeCell ref="B127:H127"/>
    <mergeCell ref="B120:H120"/>
    <mergeCell ref="B121:H121"/>
    <mergeCell ref="B122:H122"/>
    <mergeCell ref="B123:H123"/>
    <mergeCell ref="A116:H116"/>
    <mergeCell ref="A117:I117"/>
    <mergeCell ref="A118:I118"/>
    <mergeCell ref="B119:H119"/>
    <mergeCell ref="A112:H112"/>
    <mergeCell ref="A113:I113"/>
    <mergeCell ref="A114:I114"/>
    <mergeCell ref="A115:I115"/>
    <mergeCell ref="B108:H108"/>
    <mergeCell ref="B109:H109"/>
    <mergeCell ref="B110:H110"/>
    <mergeCell ref="B111:H111"/>
    <mergeCell ref="A104:I104"/>
    <mergeCell ref="B105:H105"/>
    <mergeCell ref="B106:H106"/>
    <mergeCell ref="B107:H107"/>
    <mergeCell ref="B100:H100"/>
    <mergeCell ref="B101:H101"/>
    <mergeCell ref="A102:H102"/>
    <mergeCell ref="A103:I103"/>
    <mergeCell ref="A96:I96"/>
    <mergeCell ref="A97:I97"/>
    <mergeCell ref="B98:H98"/>
    <mergeCell ref="B99:H99"/>
    <mergeCell ref="B92:H92"/>
    <mergeCell ref="B93:H93"/>
    <mergeCell ref="A94:I94"/>
    <mergeCell ref="A95:I95"/>
    <mergeCell ref="B88:G88"/>
    <mergeCell ref="B89:H89"/>
    <mergeCell ref="B90:H90"/>
    <mergeCell ref="B91:H91"/>
    <mergeCell ref="B84:G84"/>
    <mergeCell ref="B85:H85"/>
    <mergeCell ref="B86:G86"/>
    <mergeCell ref="B87:G87"/>
    <mergeCell ref="B80:H80"/>
    <mergeCell ref="B81:G81"/>
    <mergeCell ref="B82:G82"/>
    <mergeCell ref="B83:G83"/>
    <mergeCell ref="A76:I76"/>
    <mergeCell ref="A77:I77"/>
    <mergeCell ref="A78:I78"/>
    <mergeCell ref="B79:H79"/>
    <mergeCell ref="B71:G71"/>
    <mergeCell ref="B72:G72"/>
    <mergeCell ref="B73:G73"/>
    <mergeCell ref="A74:G74"/>
    <mergeCell ref="B67:G67"/>
    <mergeCell ref="B68:C68"/>
    <mergeCell ref="B69:G69"/>
    <mergeCell ref="B70:G70"/>
    <mergeCell ref="A63:I63"/>
    <mergeCell ref="A64:I64"/>
    <mergeCell ref="B65:G65"/>
    <mergeCell ref="B66:G66"/>
    <mergeCell ref="B59:H59"/>
    <mergeCell ref="A60:H60"/>
    <mergeCell ref="A61:I61"/>
    <mergeCell ref="A62:I62"/>
    <mergeCell ref="A55:I55"/>
    <mergeCell ref="A56:I56"/>
    <mergeCell ref="B57:H57"/>
    <mergeCell ref="B58:H58"/>
    <mergeCell ref="A51:H51"/>
    <mergeCell ref="A52:I52"/>
    <mergeCell ref="A53:I53"/>
    <mergeCell ref="A54:I54"/>
    <mergeCell ref="B47:H47"/>
    <mergeCell ref="B48:H48"/>
    <mergeCell ref="A49:H49"/>
    <mergeCell ref="A50:I50"/>
    <mergeCell ref="B43:G43"/>
    <mergeCell ref="B44:H44"/>
    <mergeCell ref="A45:H45"/>
    <mergeCell ref="A46:I46"/>
    <mergeCell ref="A39:I39"/>
    <mergeCell ref="A40:I40"/>
    <mergeCell ref="B41:G41"/>
    <mergeCell ref="B42:H42"/>
    <mergeCell ref="B36:G36"/>
    <mergeCell ref="H36:I36"/>
    <mergeCell ref="A37:I37"/>
    <mergeCell ref="A38:I38"/>
    <mergeCell ref="B34:G34"/>
    <mergeCell ref="H34:I34"/>
    <mergeCell ref="B35:G35"/>
    <mergeCell ref="H35:I35"/>
    <mergeCell ref="B32:G32"/>
    <mergeCell ref="H32:I32"/>
    <mergeCell ref="B33:G33"/>
    <mergeCell ref="H33:I33"/>
    <mergeCell ref="B30:G30"/>
    <mergeCell ref="H30:I30"/>
    <mergeCell ref="B31:G31"/>
    <mergeCell ref="H31:I31"/>
    <mergeCell ref="B28:G28"/>
    <mergeCell ref="H28:I28"/>
    <mergeCell ref="B29:G29"/>
    <mergeCell ref="H29:I29"/>
    <mergeCell ref="HY26:IF26"/>
    <mergeCell ref="IG26:IN26"/>
    <mergeCell ref="IO26:IV26"/>
    <mergeCell ref="B27:G27"/>
    <mergeCell ref="H27:I27"/>
    <mergeCell ref="GS26:GZ26"/>
    <mergeCell ref="HA26:HH26"/>
    <mergeCell ref="HI26:HP26"/>
    <mergeCell ref="HQ26:HX26"/>
    <mergeCell ref="FM26:FT26"/>
    <mergeCell ref="FU26:GB26"/>
    <mergeCell ref="GC26:GJ26"/>
    <mergeCell ref="GK26:GR26"/>
    <mergeCell ref="EG26:EN26"/>
    <mergeCell ref="EO26:EV26"/>
    <mergeCell ref="EW26:FD26"/>
    <mergeCell ref="FE26:FL26"/>
    <mergeCell ref="DA26:DH26"/>
    <mergeCell ref="DI26:DP26"/>
    <mergeCell ref="DQ26:DX26"/>
    <mergeCell ref="DY26:EF26"/>
    <mergeCell ref="BU26:CB26"/>
    <mergeCell ref="CC26:CJ26"/>
    <mergeCell ref="CK26:CR26"/>
    <mergeCell ref="CS26:CZ26"/>
    <mergeCell ref="AO26:AV26"/>
    <mergeCell ref="AW26:BD26"/>
    <mergeCell ref="BE26:BL26"/>
    <mergeCell ref="BM26:BT26"/>
    <mergeCell ref="J26:P26"/>
    <mergeCell ref="Q26:X26"/>
    <mergeCell ref="Y26:AF26"/>
    <mergeCell ref="AG26:AN26"/>
    <mergeCell ref="A23:I23"/>
    <mergeCell ref="A24:I24"/>
    <mergeCell ref="A25:I25"/>
    <mergeCell ref="A26:I26"/>
    <mergeCell ref="A20:G20"/>
    <mergeCell ref="H20:I20"/>
    <mergeCell ref="A21:I21"/>
    <mergeCell ref="A22:I22"/>
    <mergeCell ref="A18:E18"/>
    <mergeCell ref="F18:G18"/>
    <mergeCell ref="H18:I18"/>
    <mergeCell ref="A19:E19"/>
    <mergeCell ref="F19:G19"/>
    <mergeCell ref="H19:I19"/>
    <mergeCell ref="A16:E16"/>
    <mergeCell ref="F16:G16"/>
    <mergeCell ref="H16:I16"/>
    <mergeCell ref="A17:E17"/>
    <mergeCell ref="F17:G17"/>
    <mergeCell ref="H17:I17"/>
    <mergeCell ref="A14:E14"/>
    <mergeCell ref="F14:G14"/>
    <mergeCell ref="H14:I14"/>
    <mergeCell ref="A15:E15"/>
    <mergeCell ref="F15:G15"/>
    <mergeCell ref="H15:I15"/>
    <mergeCell ref="A12:I12"/>
    <mergeCell ref="A13:E13"/>
    <mergeCell ref="F13:G13"/>
    <mergeCell ref="H13:I13"/>
    <mergeCell ref="B10:G10"/>
    <mergeCell ref="H10:I10"/>
    <mergeCell ref="B11:G11"/>
    <mergeCell ref="H11:I11"/>
    <mergeCell ref="B8:G8"/>
    <mergeCell ref="H8:I8"/>
    <mergeCell ref="B9:G9"/>
    <mergeCell ref="H9:I9"/>
    <mergeCell ref="A5:E5"/>
    <mergeCell ref="F5:I5"/>
    <mergeCell ref="A6:I6"/>
    <mergeCell ref="A7:I7"/>
    <mergeCell ref="A2:I2"/>
    <mergeCell ref="A3:I3"/>
    <mergeCell ref="A4:E4"/>
    <mergeCell ref="F4:I4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7"/>
  <sheetViews>
    <sheetView workbookViewId="0" topLeftCell="A53">
      <selection activeCell="G51" sqref="G50:G51"/>
    </sheetView>
  </sheetViews>
  <sheetFormatPr defaultColWidth="9.140625" defaultRowHeight="12.75"/>
  <cols>
    <col min="1" max="1" width="9.140625" style="1" customWidth="1"/>
    <col min="2" max="2" width="13.140625" style="1" customWidth="1"/>
    <col min="3" max="3" width="31.28125" style="1" customWidth="1"/>
    <col min="4" max="4" width="11.421875" style="1" customWidth="1"/>
    <col min="5" max="5" width="9.140625" style="1" customWidth="1"/>
    <col min="6" max="6" width="10.57421875" style="1" customWidth="1"/>
    <col min="7" max="7" width="21.00390625" style="1" customWidth="1"/>
    <col min="8" max="8" width="16.421875" style="1" customWidth="1"/>
    <col min="9" max="9" width="12.00390625" style="1" customWidth="1"/>
    <col min="10" max="12" width="9.140625" style="1" customWidth="1"/>
    <col min="13" max="13" width="6.421875" style="1" customWidth="1"/>
    <col min="14" max="14" width="16.28125" style="1" customWidth="1"/>
    <col min="15" max="25" width="9.140625" style="1" customWidth="1"/>
  </cols>
  <sheetData>
    <row r="1" spans="1:27" ht="15">
      <c r="A1" s="2"/>
      <c r="B1" s="396" t="s">
        <v>253</v>
      </c>
      <c r="C1" s="397"/>
      <c r="D1" s="397"/>
      <c r="E1" s="397"/>
      <c r="F1" s="397"/>
      <c r="G1" s="397"/>
      <c r="H1" s="398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93"/>
      <c r="AA1" s="93"/>
    </row>
    <row r="2" spans="1:27" ht="15">
      <c r="A2" s="2"/>
      <c r="B2" s="3" t="s">
        <v>8</v>
      </c>
      <c r="C2" s="4" t="s">
        <v>254</v>
      </c>
      <c r="D2" s="399"/>
      <c r="E2" s="400"/>
      <c r="F2" s="400"/>
      <c r="G2" s="400"/>
      <c r="H2" s="40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93"/>
      <c r="AA2" s="93"/>
    </row>
    <row r="3" spans="1:27" ht="15">
      <c r="A3" s="2"/>
      <c r="B3" s="3" t="s">
        <v>11</v>
      </c>
      <c r="C3" s="5" t="s">
        <v>12</v>
      </c>
      <c r="D3" s="399"/>
      <c r="E3" s="400"/>
      <c r="F3" s="400"/>
      <c r="G3" s="400"/>
      <c r="H3" s="40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93"/>
      <c r="AA3" s="93"/>
    </row>
    <row r="4" spans="1:27" ht="25.5">
      <c r="A4" s="2"/>
      <c r="B4" s="3" t="s">
        <v>13</v>
      </c>
      <c r="C4" s="5" t="s">
        <v>14</v>
      </c>
      <c r="D4" s="399"/>
      <c r="E4" s="400"/>
      <c r="F4" s="400"/>
      <c r="G4" s="400"/>
      <c r="H4" s="40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93"/>
      <c r="AA4" s="93"/>
    </row>
    <row r="5" spans="1:27" ht="38.25">
      <c r="A5" s="2"/>
      <c r="B5" s="3" t="s">
        <v>15</v>
      </c>
      <c r="C5" s="5" t="s">
        <v>255</v>
      </c>
      <c r="D5" s="404"/>
      <c r="E5" s="405"/>
      <c r="F5" s="405"/>
      <c r="G5" s="405"/>
      <c r="H5" s="406"/>
      <c r="I5" s="7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93"/>
      <c r="AA5" s="93"/>
    </row>
    <row r="6" spans="1:27" ht="25.5">
      <c r="A6" s="2"/>
      <c r="B6" s="6" t="s">
        <v>53</v>
      </c>
      <c r="C6" s="7" t="s">
        <v>16</v>
      </c>
      <c r="D6" s="407"/>
      <c r="E6" s="408"/>
      <c r="F6" s="408"/>
      <c r="G6" s="408"/>
      <c r="H6" s="409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93"/>
      <c r="AA6" s="93"/>
    </row>
    <row r="7" spans="1:27" ht="15">
      <c r="A7" s="2"/>
      <c r="B7" s="2"/>
      <c r="C7" s="2"/>
      <c r="D7" s="2" t="s">
        <v>256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93"/>
      <c r="AA7" s="93"/>
    </row>
    <row r="8" spans="1:27" ht="12.75">
      <c r="A8" s="2"/>
      <c r="B8" s="392" t="s">
        <v>257</v>
      </c>
      <c r="C8" s="393"/>
      <c r="D8" s="8" t="s">
        <v>258</v>
      </c>
      <c r="E8" s="9">
        <v>2018</v>
      </c>
      <c r="F8" s="10"/>
      <c r="G8" s="11"/>
      <c r="H8" s="1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394"/>
      <c r="AA8" s="395"/>
    </row>
    <row r="9" spans="1:27" ht="12.75">
      <c r="A9" s="2"/>
      <c r="B9" s="13"/>
      <c r="C9" s="2"/>
      <c r="D9" s="14"/>
      <c r="E9" s="15"/>
      <c r="F9" s="2"/>
      <c r="G9" s="13"/>
      <c r="H9" s="16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94"/>
      <c r="AA9" s="94"/>
    </row>
    <row r="10" spans="1:27" ht="12.75">
      <c r="A10" s="2"/>
      <c r="B10" s="17" t="s">
        <v>259</v>
      </c>
      <c r="C10" s="18" t="s">
        <v>260</v>
      </c>
      <c r="D10" s="18" t="s">
        <v>261</v>
      </c>
      <c r="E10" s="19" t="s">
        <v>262</v>
      </c>
      <c r="F10" s="2"/>
      <c r="G10" s="17" t="s">
        <v>263</v>
      </c>
      <c r="H10" s="19" t="s">
        <v>65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94"/>
      <c r="AA10" s="94"/>
    </row>
    <row r="11" spans="1:27" ht="12.75">
      <c r="A11" s="2"/>
      <c r="B11" s="20">
        <v>1</v>
      </c>
      <c r="C11" s="21" t="s">
        <v>264</v>
      </c>
      <c r="D11" s="22" t="s">
        <v>265</v>
      </c>
      <c r="E11" s="23"/>
      <c r="F11" s="24"/>
      <c r="G11" s="25"/>
      <c r="H11" s="26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95"/>
      <c r="AA11" s="95"/>
    </row>
    <row r="12" spans="1:27" ht="12.75">
      <c r="A12" s="2"/>
      <c r="B12" s="20">
        <v>2</v>
      </c>
      <c r="C12" s="21" t="s">
        <v>266</v>
      </c>
      <c r="D12" s="22" t="s">
        <v>265</v>
      </c>
      <c r="E12" s="27"/>
      <c r="F12" s="24"/>
      <c r="G12" s="25"/>
      <c r="H12" s="28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94"/>
      <c r="AA12" s="94"/>
    </row>
    <row r="13" spans="1:27" ht="15">
      <c r="A13" s="2"/>
      <c r="B13" s="20">
        <v>3</v>
      </c>
      <c r="C13" s="21" t="s">
        <v>267</v>
      </c>
      <c r="D13" s="22" t="s">
        <v>265</v>
      </c>
      <c r="E13" s="27"/>
      <c r="F13" s="24"/>
      <c r="G13" s="25"/>
      <c r="H13" s="28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93"/>
      <c r="AA13" s="93"/>
    </row>
    <row r="14" spans="1:27" ht="15">
      <c r="A14" s="2"/>
      <c r="B14" s="20">
        <v>4</v>
      </c>
      <c r="C14" s="21" t="s">
        <v>268</v>
      </c>
      <c r="D14" s="22" t="s">
        <v>265</v>
      </c>
      <c r="E14" s="27"/>
      <c r="F14" s="24"/>
      <c r="G14" s="25"/>
      <c r="H14" s="28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93"/>
      <c r="AA14" s="93"/>
    </row>
    <row r="15" spans="1:27" ht="15">
      <c r="A15" s="2"/>
      <c r="B15" s="29">
        <v>5</v>
      </c>
      <c r="C15" s="30" t="s">
        <v>269</v>
      </c>
      <c r="D15" s="31" t="s">
        <v>265</v>
      </c>
      <c r="E15" s="32"/>
      <c r="F15" s="24"/>
      <c r="G15" s="33"/>
      <c r="H15" s="34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93"/>
      <c r="AA15" s="93"/>
    </row>
    <row r="16" spans="1:27" ht="34.5" customHeight="1">
      <c r="A16" s="2"/>
      <c r="B16" s="35" t="s">
        <v>270</v>
      </c>
      <c r="C16" s="36" t="s">
        <v>271</v>
      </c>
      <c r="D16" s="37"/>
      <c r="E16" s="37"/>
      <c r="F16" s="38"/>
      <c r="G16" s="37"/>
      <c r="H16" s="39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93"/>
      <c r="AA16" s="93"/>
    </row>
    <row r="17" spans="1:27" ht="15">
      <c r="A17" s="2"/>
      <c r="B17" s="37"/>
      <c r="C17" s="40"/>
      <c r="D17" s="41"/>
      <c r="E17" s="41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93"/>
      <c r="AA17" s="93"/>
    </row>
    <row r="18" spans="1:27" ht="15">
      <c r="A18" s="2"/>
      <c r="B18" s="392" t="s">
        <v>272</v>
      </c>
      <c r="C18" s="393"/>
      <c r="D18" s="12" t="s">
        <v>273</v>
      </c>
      <c r="E18" s="41"/>
      <c r="F18" s="2"/>
      <c r="G18" s="392" t="s">
        <v>274</v>
      </c>
      <c r="H18" s="393"/>
      <c r="I18" s="40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93"/>
      <c r="AA18" s="93"/>
    </row>
    <row r="19" spans="1:27" ht="15">
      <c r="A19" s="2"/>
      <c r="B19" s="13"/>
      <c r="C19" s="2"/>
      <c r="D19" s="16"/>
      <c r="E19" s="41"/>
      <c r="F19" s="2"/>
      <c r="G19" s="13"/>
      <c r="H19" s="2"/>
      <c r="I19" s="16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93"/>
      <c r="AA19" s="93"/>
    </row>
    <row r="20" spans="1:27" ht="15">
      <c r="A20" s="2"/>
      <c r="B20" s="17" t="s">
        <v>259</v>
      </c>
      <c r="C20" s="18" t="s">
        <v>275</v>
      </c>
      <c r="D20" s="19" t="s">
        <v>276</v>
      </c>
      <c r="E20" s="41"/>
      <c r="F20" s="2"/>
      <c r="G20" s="17" t="s">
        <v>259</v>
      </c>
      <c r="H20" s="18" t="s">
        <v>275</v>
      </c>
      <c r="I20" s="19" t="s">
        <v>276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93"/>
      <c r="AA20" s="93"/>
    </row>
    <row r="21" spans="1:27" ht="25.5" customHeight="1">
      <c r="A21" s="2"/>
      <c r="B21" s="20">
        <v>1</v>
      </c>
      <c r="C21" s="42" t="s">
        <v>277</v>
      </c>
      <c r="D21" s="43"/>
      <c r="E21" s="41"/>
      <c r="F21" s="44"/>
      <c r="G21" s="20">
        <v>1</v>
      </c>
      <c r="H21" s="45" t="s">
        <v>278</v>
      </c>
      <c r="I21" s="78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93"/>
      <c r="AA21" s="93"/>
    </row>
    <row r="22" spans="1:27" ht="25.5">
      <c r="A22" s="2"/>
      <c r="B22" s="20">
        <v>2</v>
      </c>
      <c r="C22" s="42" t="s">
        <v>279</v>
      </c>
      <c r="D22" s="43"/>
      <c r="E22" s="41"/>
      <c r="F22" s="44"/>
      <c r="G22" s="20">
        <v>2</v>
      </c>
      <c r="H22" s="45" t="s">
        <v>280</v>
      </c>
      <c r="I22" s="78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93"/>
      <c r="AA22" s="93"/>
    </row>
    <row r="23" spans="1:27" ht="15">
      <c r="A23" s="2"/>
      <c r="B23" s="46">
        <v>3</v>
      </c>
      <c r="C23" s="47" t="s">
        <v>281</v>
      </c>
      <c r="D23" s="48"/>
      <c r="E23" s="41"/>
      <c r="F23" s="44"/>
      <c r="G23" s="46"/>
      <c r="H23" s="49"/>
      <c r="I23" s="79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93"/>
      <c r="AA23" s="93"/>
    </row>
    <row r="24" spans="1:27" ht="15">
      <c r="A24" s="2"/>
      <c r="B24" s="41"/>
      <c r="C24" s="40"/>
      <c r="D24" s="41"/>
      <c r="E24" s="41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93"/>
      <c r="AA24" s="93"/>
    </row>
    <row r="25" spans="1:27" ht="15">
      <c r="A25" s="2"/>
      <c r="B25" s="11"/>
      <c r="C25" s="10" t="s">
        <v>282</v>
      </c>
      <c r="D25" s="10"/>
      <c r="E25" s="10"/>
      <c r="F25" s="10"/>
      <c r="G25" s="50"/>
      <c r="H25" s="50"/>
      <c r="I25" s="10"/>
      <c r="J25" s="10"/>
      <c r="K25" s="10"/>
      <c r="L25" s="10"/>
      <c r="M25" s="10"/>
      <c r="N25" s="10"/>
      <c r="O25" s="12"/>
      <c r="P25" s="2"/>
      <c r="Q25" s="2"/>
      <c r="R25" s="2"/>
      <c r="S25" s="2"/>
      <c r="T25" s="2"/>
      <c r="U25" s="2"/>
      <c r="V25" s="2"/>
      <c r="W25" s="2"/>
      <c r="X25" s="2"/>
      <c r="Y25" s="2"/>
      <c r="Z25" s="93"/>
      <c r="AA25" s="93"/>
    </row>
    <row r="26" spans="1:27" ht="9" customHeight="1">
      <c r="A26" s="2"/>
      <c r="B26" s="1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6"/>
      <c r="P26" s="2"/>
      <c r="Q26" s="2"/>
      <c r="R26" s="2"/>
      <c r="S26" s="2"/>
      <c r="T26" s="2"/>
      <c r="U26" s="2"/>
      <c r="V26" s="2"/>
      <c r="W26" s="2"/>
      <c r="X26" s="2"/>
      <c r="Y26" s="2"/>
      <c r="Z26" s="93"/>
      <c r="AA26" s="93"/>
    </row>
    <row r="27" spans="1:27" ht="39">
      <c r="A27" s="2"/>
      <c r="B27" s="17" t="s">
        <v>259</v>
      </c>
      <c r="C27" s="18" t="s">
        <v>260</v>
      </c>
      <c r="D27" s="18" t="s">
        <v>261</v>
      </c>
      <c r="E27" s="18" t="s">
        <v>283</v>
      </c>
      <c r="F27" s="2"/>
      <c r="G27" s="51" t="s">
        <v>284</v>
      </c>
      <c r="H27" s="51"/>
      <c r="I27" s="18"/>
      <c r="J27" s="51"/>
      <c r="K27" s="18"/>
      <c r="L27" s="18"/>
      <c r="M27" s="2"/>
      <c r="N27" s="18" t="s">
        <v>285</v>
      </c>
      <c r="O27" s="19"/>
      <c r="P27" s="2"/>
      <c r="Q27" s="2"/>
      <c r="R27" s="2"/>
      <c r="S27" s="2"/>
      <c r="T27" s="2"/>
      <c r="U27" s="2"/>
      <c r="V27" s="2"/>
      <c r="W27" s="2"/>
      <c r="X27" s="2"/>
      <c r="Y27" s="2"/>
      <c r="Z27" s="93"/>
      <c r="AA27" s="93"/>
    </row>
    <row r="28" spans="1:27" ht="15">
      <c r="A28" s="2"/>
      <c r="B28" s="52">
        <v>1</v>
      </c>
      <c r="C28" s="53" t="s">
        <v>286</v>
      </c>
      <c r="D28" s="42" t="s">
        <v>287</v>
      </c>
      <c r="E28" s="42">
        <v>2</v>
      </c>
      <c r="F28" s="2"/>
      <c r="G28" s="54"/>
      <c r="H28" s="55"/>
      <c r="I28" s="54"/>
      <c r="J28" s="55"/>
      <c r="K28" s="54"/>
      <c r="L28" s="55"/>
      <c r="M28" s="2"/>
      <c r="N28" s="54"/>
      <c r="O28" s="27"/>
      <c r="P28" s="2"/>
      <c r="Q28" s="2"/>
      <c r="R28" s="2"/>
      <c r="S28" s="2"/>
      <c r="T28" s="2"/>
      <c r="U28" s="2"/>
      <c r="V28" s="2"/>
      <c r="W28" s="2"/>
      <c r="X28" s="2"/>
      <c r="Y28" s="2"/>
      <c r="Z28" s="93"/>
      <c r="AA28" s="93"/>
    </row>
    <row r="29" spans="1:27" ht="15">
      <c r="A29" s="2"/>
      <c r="B29" s="52">
        <v>2</v>
      </c>
      <c r="C29" s="53" t="s">
        <v>288</v>
      </c>
      <c r="D29" s="42" t="s">
        <v>287</v>
      </c>
      <c r="E29" s="42">
        <v>2</v>
      </c>
      <c r="F29" s="2"/>
      <c r="G29" s="54"/>
      <c r="H29" s="55"/>
      <c r="I29" s="54"/>
      <c r="J29" s="55"/>
      <c r="K29" s="54"/>
      <c r="L29" s="55"/>
      <c r="M29" s="2"/>
      <c r="N29" s="54"/>
      <c r="O29" s="27"/>
      <c r="P29" s="2"/>
      <c r="Q29" s="2"/>
      <c r="R29" s="2"/>
      <c r="S29" s="2"/>
      <c r="T29" s="2"/>
      <c r="U29" s="2"/>
      <c r="V29" s="2"/>
      <c r="W29" s="2"/>
      <c r="X29" s="2"/>
      <c r="Y29" s="2"/>
      <c r="Z29" s="93"/>
      <c r="AA29" s="93"/>
    </row>
    <row r="30" spans="1:27" ht="15">
      <c r="A30" s="2"/>
      <c r="B30" s="52">
        <v>3</v>
      </c>
      <c r="C30" s="53" t="s">
        <v>289</v>
      </c>
      <c r="D30" s="42" t="s">
        <v>287</v>
      </c>
      <c r="E30" s="42">
        <v>3</v>
      </c>
      <c r="F30" s="2"/>
      <c r="G30" s="54"/>
      <c r="H30" s="55"/>
      <c r="I30" s="54"/>
      <c r="J30" s="55"/>
      <c r="K30" s="54"/>
      <c r="L30" s="55"/>
      <c r="M30" s="2"/>
      <c r="N30" s="54"/>
      <c r="O30" s="27"/>
      <c r="P30" s="2"/>
      <c r="Q30" s="2"/>
      <c r="R30" s="2"/>
      <c r="S30" s="2"/>
      <c r="T30" s="2"/>
      <c r="U30" s="2"/>
      <c r="V30" s="2"/>
      <c r="W30" s="2"/>
      <c r="X30" s="2"/>
      <c r="Y30" s="2"/>
      <c r="Z30" s="93"/>
      <c r="AA30" s="93"/>
    </row>
    <row r="31" spans="1:27" ht="58.5" customHeight="1">
      <c r="A31" s="2"/>
      <c r="B31" s="52">
        <v>4</v>
      </c>
      <c r="C31" s="53" t="s">
        <v>290</v>
      </c>
      <c r="D31" s="42" t="s">
        <v>291</v>
      </c>
      <c r="E31" s="42">
        <v>1</v>
      </c>
      <c r="F31" s="2"/>
      <c r="G31" s="54"/>
      <c r="H31" s="55"/>
      <c r="I31" s="54"/>
      <c r="J31" s="55"/>
      <c r="K31" s="54"/>
      <c r="L31" s="55"/>
      <c r="M31" s="2"/>
      <c r="N31" s="54"/>
      <c r="O31" s="27"/>
      <c r="P31" s="2"/>
      <c r="Q31" s="2"/>
      <c r="R31" s="2"/>
      <c r="S31" s="2"/>
      <c r="T31" s="2"/>
      <c r="U31" s="2"/>
      <c r="V31" s="2"/>
      <c r="W31" s="2"/>
      <c r="X31" s="2"/>
      <c r="Y31" s="2"/>
      <c r="Z31" s="93"/>
      <c r="AA31" s="93"/>
    </row>
    <row r="32" spans="1:27" ht="15">
      <c r="A32" s="2"/>
      <c r="B32" s="52">
        <v>5</v>
      </c>
      <c r="C32" s="56" t="s">
        <v>292</v>
      </c>
      <c r="D32" s="42" t="s">
        <v>287</v>
      </c>
      <c r="E32" s="42">
        <v>1</v>
      </c>
      <c r="F32" s="2"/>
      <c r="G32" s="54"/>
      <c r="H32" s="55"/>
      <c r="I32" s="54"/>
      <c r="J32" s="55"/>
      <c r="K32" s="54"/>
      <c r="L32" s="55"/>
      <c r="M32" s="2"/>
      <c r="N32" s="54"/>
      <c r="O32" s="27"/>
      <c r="P32" s="2"/>
      <c r="Q32" s="2"/>
      <c r="R32" s="2"/>
      <c r="S32" s="2"/>
      <c r="T32" s="2"/>
      <c r="U32" s="2"/>
      <c r="V32" s="2"/>
      <c r="W32" s="2"/>
      <c r="X32" s="2"/>
      <c r="Y32" s="2"/>
      <c r="Z32" s="93"/>
      <c r="AA32" s="93"/>
    </row>
    <row r="33" spans="1:27" ht="15">
      <c r="A33" s="2"/>
      <c r="B33" s="52">
        <v>6</v>
      </c>
      <c r="C33" s="56" t="s">
        <v>293</v>
      </c>
      <c r="D33" s="42" t="s">
        <v>287</v>
      </c>
      <c r="E33" s="42">
        <v>2</v>
      </c>
      <c r="F33" s="2"/>
      <c r="G33" s="54"/>
      <c r="H33" s="55"/>
      <c r="I33" s="54"/>
      <c r="J33" s="55"/>
      <c r="K33" s="54"/>
      <c r="L33" s="55"/>
      <c r="M33" s="2"/>
      <c r="N33" s="54"/>
      <c r="O33" s="27"/>
      <c r="P33" s="2"/>
      <c r="Q33" s="2"/>
      <c r="R33" s="2"/>
      <c r="S33" s="2"/>
      <c r="T33" s="2"/>
      <c r="U33" s="2"/>
      <c r="V33" s="2"/>
      <c r="W33" s="2"/>
      <c r="X33" s="2"/>
      <c r="Y33" s="2"/>
      <c r="Z33" s="93"/>
      <c r="AA33" s="93"/>
    </row>
    <row r="34" spans="1:27" ht="15">
      <c r="A34" s="2"/>
      <c r="B34" s="52">
        <v>7</v>
      </c>
      <c r="C34" s="56" t="s">
        <v>294</v>
      </c>
      <c r="D34" s="42" t="s">
        <v>287</v>
      </c>
      <c r="E34" s="42">
        <v>1</v>
      </c>
      <c r="F34" s="2"/>
      <c r="G34" s="54"/>
      <c r="H34" s="55"/>
      <c r="I34" s="54"/>
      <c r="J34" s="55"/>
      <c r="K34" s="54"/>
      <c r="L34" s="55"/>
      <c r="M34" s="2"/>
      <c r="N34" s="54"/>
      <c r="O34" s="27"/>
      <c r="P34" s="2"/>
      <c r="Q34" s="2"/>
      <c r="R34" s="2"/>
      <c r="S34" s="2"/>
      <c r="T34" s="2"/>
      <c r="U34" s="2"/>
      <c r="V34" s="2"/>
      <c r="W34" s="2"/>
      <c r="X34" s="2"/>
      <c r="Y34" s="2"/>
      <c r="Z34" s="93"/>
      <c r="AA34" s="93"/>
    </row>
    <row r="35" spans="1:27" ht="15">
      <c r="A35" s="2"/>
      <c r="B35" s="52">
        <v>8</v>
      </c>
      <c r="C35" s="56" t="s">
        <v>295</v>
      </c>
      <c r="D35" s="42" t="s">
        <v>261</v>
      </c>
      <c r="E35" s="42">
        <v>1</v>
      </c>
      <c r="F35" s="2"/>
      <c r="G35" s="54"/>
      <c r="H35" s="55"/>
      <c r="I35" s="54"/>
      <c r="J35" s="55"/>
      <c r="K35" s="54"/>
      <c r="L35" s="55"/>
      <c r="M35" s="2"/>
      <c r="N35" s="54"/>
      <c r="O35" s="27"/>
      <c r="P35" s="2"/>
      <c r="Q35" s="2"/>
      <c r="R35" s="2"/>
      <c r="S35" s="2"/>
      <c r="T35" s="2"/>
      <c r="U35" s="2"/>
      <c r="V35" s="2"/>
      <c r="W35" s="2"/>
      <c r="X35" s="2"/>
      <c r="Y35" s="2"/>
      <c r="Z35" s="93"/>
      <c r="AA35" s="93"/>
    </row>
    <row r="36" spans="1:27" ht="15">
      <c r="A36" s="2"/>
      <c r="B36" s="52">
        <v>9</v>
      </c>
      <c r="C36" s="57" t="s">
        <v>296</v>
      </c>
      <c r="D36" s="42" t="s">
        <v>261</v>
      </c>
      <c r="E36" s="42">
        <v>1</v>
      </c>
      <c r="F36" s="2"/>
      <c r="G36" s="54"/>
      <c r="H36" s="55"/>
      <c r="I36" s="54"/>
      <c r="J36" s="55"/>
      <c r="K36" s="54"/>
      <c r="L36" s="55"/>
      <c r="M36" s="2"/>
      <c r="N36" s="54"/>
      <c r="O36" s="27"/>
      <c r="P36" s="2"/>
      <c r="Q36" s="2"/>
      <c r="R36" s="2"/>
      <c r="S36" s="2"/>
      <c r="T36" s="2"/>
      <c r="U36" s="2"/>
      <c r="V36" s="2"/>
      <c r="W36" s="2"/>
      <c r="X36" s="2"/>
      <c r="Y36" s="2"/>
      <c r="Z36" s="93"/>
      <c r="AA36" s="93"/>
    </row>
    <row r="37" spans="1:27" ht="15" customHeight="1">
      <c r="A37" s="2"/>
      <c r="B37" s="13"/>
      <c r="C37" s="2"/>
      <c r="D37" s="2"/>
      <c r="E37" s="2"/>
      <c r="F37" s="2"/>
      <c r="G37" s="2"/>
      <c r="H37" s="2"/>
      <c r="I37" s="2"/>
      <c r="J37" s="403" t="s">
        <v>297</v>
      </c>
      <c r="K37" s="403"/>
      <c r="L37" s="403"/>
      <c r="M37" s="80"/>
      <c r="N37" s="81">
        <f>SUM(N28:N36)</f>
        <v>0</v>
      </c>
      <c r="O37" s="82">
        <v>0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93"/>
      <c r="AA37" s="93"/>
    </row>
    <row r="38" spans="1:27" ht="26.25">
      <c r="A38" s="2"/>
      <c r="B38" s="58" t="s">
        <v>298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83" t="s">
        <v>299</v>
      </c>
      <c r="O38" s="84">
        <f>N37/12*2</f>
        <v>0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93"/>
      <c r="AA38" s="93"/>
    </row>
    <row r="39" spans="1:27" ht="15">
      <c r="A39" s="2"/>
      <c r="B39" s="410" t="s">
        <v>300</v>
      </c>
      <c r="C39" s="411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85">
        <f>O38/2</f>
        <v>0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93"/>
      <c r="AA39" s="93"/>
    </row>
    <row r="40" spans="1:27" ht="15" customHeight="1">
      <c r="A40" s="2"/>
      <c r="B40" s="414"/>
      <c r="C40" s="415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86">
        <f>O39/2</f>
        <v>0</v>
      </c>
      <c r="P40" s="2"/>
      <c r="Q40" s="2"/>
      <c r="R40" s="2"/>
      <c r="S40" s="2"/>
      <c r="T40" s="2"/>
      <c r="U40" s="2"/>
      <c r="V40" s="2"/>
      <c r="W40" s="2"/>
      <c r="X40" s="2"/>
      <c r="Y40" s="2"/>
      <c r="Z40" s="93"/>
      <c r="AA40" s="93"/>
    </row>
    <row r="41" spans="1:27" ht="15">
      <c r="A41" s="2"/>
      <c r="B41" s="59"/>
      <c r="C41" s="60"/>
      <c r="D41" s="61"/>
      <c r="E41" s="61"/>
      <c r="F41" s="61"/>
      <c r="G41" s="62"/>
      <c r="H41" s="62"/>
      <c r="I41" s="61"/>
      <c r="J41" s="61"/>
      <c r="K41" s="61"/>
      <c r="L41" s="61"/>
      <c r="M41" s="61"/>
      <c r="N41" s="61"/>
      <c r="O41" s="87"/>
      <c r="P41" s="2"/>
      <c r="Q41" s="2"/>
      <c r="R41" s="2"/>
      <c r="S41" s="2"/>
      <c r="T41" s="2"/>
      <c r="U41" s="2"/>
      <c r="V41" s="2"/>
      <c r="W41" s="2"/>
      <c r="X41" s="2"/>
      <c r="Y41" s="2"/>
      <c r="Z41" s="93"/>
      <c r="AA41" s="93"/>
    </row>
    <row r="42" spans="1:27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93"/>
      <c r="AA42" s="93"/>
    </row>
    <row r="43" spans="1:27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93"/>
      <c r="AA43" s="93"/>
    </row>
    <row r="44" spans="1:27" ht="15">
      <c r="A44" s="2"/>
      <c r="B44" s="11"/>
      <c r="C44" s="10" t="s">
        <v>301</v>
      </c>
      <c r="D44" s="10"/>
      <c r="E44" s="10"/>
      <c r="F44" s="10"/>
      <c r="G44" s="50"/>
      <c r="H44" s="50"/>
      <c r="I44" s="10"/>
      <c r="J44" s="10"/>
      <c r="K44" s="10"/>
      <c r="L44" s="10"/>
      <c r="M44" s="10"/>
      <c r="N44" s="10"/>
      <c r="O44" s="12"/>
      <c r="P44" s="2"/>
      <c r="Q44" s="2"/>
      <c r="R44" s="2"/>
      <c r="S44" s="2"/>
      <c r="T44" s="2"/>
      <c r="U44" s="2"/>
      <c r="V44" s="2"/>
      <c r="W44" s="2"/>
      <c r="X44" s="2"/>
      <c r="Y44" s="2"/>
      <c r="Z44" s="93"/>
      <c r="AA44" s="93"/>
    </row>
    <row r="45" spans="1:27" ht="12.75" customHeight="1">
      <c r="A45" s="2"/>
      <c r="B45" s="1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6"/>
      <c r="P45" s="2"/>
      <c r="Q45" s="2"/>
      <c r="R45" s="2"/>
      <c r="S45" s="2"/>
      <c r="T45" s="2"/>
      <c r="U45" s="2"/>
      <c r="V45" s="2"/>
      <c r="W45" s="2"/>
      <c r="X45" s="2"/>
      <c r="Y45" s="2"/>
      <c r="Z45" s="93"/>
      <c r="AA45" s="93"/>
    </row>
    <row r="46" spans="1:27" ht="39">
      <c r="A46" s="2"/>
      <c r="B46" s="17" t="s">
        <v>259</v>
      </c>
      <c r="C46" s="18" t="s">
        <v>260</v>
      </c>
      <c r="D46" s="18" t="s">
        <v>261</v>
      </c>
      <c r="E46" s="18" t="s">
        <v>283</v>
      </c>
      <c r="F46" s="2"/>
      <c r="G46" s="51" t="s">
        <v>284</v>
      </c>
      <c r="H46" s="51"/>
      <c r="I46" s="18"/>
      <c r="J46" s="51"/>
      <c r="K46" s="18"/>
      <c r="L46" s="18"/>
      <c r="M46" s="2"/>
      <c r="N46" s="18" t="s">
        <v>285</v>
      </c>
      <c r="O46" s="19"/>
      <c r="P46" s="2"/>
      <c r="Q46" s="2"/>
      <c r="R46" s="2"/>
      <c r="S46" s="2"/>
      <c r="T46" s="2"/>
      <c r="U46" s="2"/>
      <c r="V46" s="2"/>
      <c r="W46" s="2"/>
      <c r="X46" s="2"/>
      <c r="Y46" s="2"/>
      <c r="Z46" s="93"/>
      <c r="AA46" s="93"/>
    </row>
    <row r="47" spans="1:27" ht="38.25">
      <c r="A47" s="2"/>
      <c r="B47" s="20">
        <v>1</v>
      </c>
      <c r="C47" s="21" t="s">
        <v>302</v>
      </c>
      <c r="D47" s="22" t="s">
        <v>261</v>
      </c>
      <c r="E47" s="22">
        <v>1</v>
      </c>
      <c r="F47" s="2"/>
      <c r="G47" s="54"/>
      <c r="H47" s="55"/>
      <c r="I47" s="54"/>
      <c r="J47" s="55"/>
      <c r="K47" s="54"/>
      <c r="L47" s="55"/>
      <c r="M47" s="2"/>
      <c r="N47" s="88"/>
      <c r="O47" s="27"/>
      <c r="P47" s="2"/>
      <c r="Q47" s="2"/>
      <c r="R47" s="2"/>
      <c r="S47" s="2"/>
      <c r="T47" s="2"/>
      <c r="U47" s="2"/>
      <c r="V47" s="2"/>
      <c r="W47" s="2"/>
      <c r="X47" s="2"/>
      <c r="Y47" s="2"/>
      <c r="Z47" s="93"/>
      <c r="AA47" s="93"/>
    </row>
    <row r="48" spans="1:27" ht="15" hidden="1">
      <c r="A48" s="2"/>
      <c r="B48" s="1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83" t="s">
        <v>299</v>
      </c>
      <c r="O48" s="84">
        <f>N47/60/2</f>
        <v>0</v>
      </c>
      <c r="P48" s="2"/>
      <c r="Q48" s="2"/>
      <c r="R48" s="2"/>
      <c r="S48" s="2"/>
      <c r="T48" s="2"/>
      <c r="U48" s="2"/>
      <c r="V48" s="2"/>
      <c r="W48" s="2"/>
      <c r="X48" s="2"/>
      <c r="Y48" s="2"/>
      <c r="Z48" s="93"/>
      <c r="AA48" s="93"/>
    </row>
    <row r="49" spans="1:27" ht="11.25" customHeight="1" hidden="1">
      <c r="A49" s="2"/>
      <c r="B49" s="1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16"/>
      <c r="P49" s="2"/>
      <c r="Q49" s="2"/>
      <c r="R49" s="2"/>
      <c r="S49" s="2"/>
      <c r="T49" s="2"/>
      <c r="U49" s="2"/>
      <c r="V49" s="2"/>
      <c r="W49" s="2"/>
      <c r="X49" s="2"/>
      <c r="Y49" s="2"/>
      <c r="Z49" s="93"/>
      <c r="AA49" s="93"/>
    </row>
    <row r="50" spans="1:27" ht="27" customHeight="1">
      <c r="A50" s="2"/>
      <c r="B50" s="58" t="s">
        <v>298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16"/>
      <c r="P50" s="2"/>
      <c r="Q50" s="2"/>
      <c r="R50" s="2"/>
      <c r="S50" s="2"/>
      <c r="T50" s="2"/>
      <c r="U50" s="2"/>
      <c r="V50" s="2"/>
      <c r="W50" s="2"/>
      <c r="X50" s="2"/>
      <c r="Y50" s="2"/>
      <c r="Z50" s="93"/>
      <c r="AA50" s="93"/>
    </row>
    <row r="51" spans="1:27" ht="27.75" customHeight="1">
      <c r="A51" s="2"/>
      <c r="B51" s="410" t="s">
        <v>300</v>
      </c>
      <c r="C51" s="411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16"/>
      <c r="P51" s="2"/>
      <c r="Q51" s="2"/>
      <c r="R51" s="2"/>
      <c r="S51" s="2"/>
      <c r="T51" s="2"/>
      <c r="U51" s="2"/>
      <c r="V51" s="2"/>
      <c r="W51" s="2"/>
      <c r="X51" s="2"/>
      <c r="Y51" s="2"/>
      <c r="Z51" s="93"/>
      <c r="AA51" s="93"/>
    </row>
    <row r="52" spans="1:27" ht="4.5" customHeight="1">
      <c r="A52" s="2"/>
      <c r="B52" s="412"/>
      <c r="C52" s="413"/>
      <c r="D52" s="61"/>
      <c r="E52" s="61"/>
      <c r="F52" s="61"/>
      <c r="G52" s="62"/>
      <c r="H52" s="62"/>
      <c r="I52" s="61"/>
      <c r="J52" s="61"/>
      <c r="K52" s="61"/>
      <c r="L52" s="61"/>
      <c r="M52" s="61"/>
      <c r="N52" s="61"/>
      <c r="O52" s="87"/>
      <c r="P52" s="2"/>
      <c r="Q52" s="2"/>
      <c r="R52" s="2"/>
      <c r="S52" s="2"/>
      <c r="T52" s="2"/>
      <c r="U52" s="2"/>
      <c r="V52" s="2"/>
      <c r="W52" s="2"/>
      <c r="X52" s="2"/>
      <c r="Y52" s="2"/>
      <c r="Z52" s="93"/>
      <c r="AA52" s="93"/>
    </row>
    <row r="53" spans="1:27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93"/>
      <c r="AA53" s="93"/>
    </row>
    <row r="54" spans="1:27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93"/>
      <c r="AA54" s="93"/>
    </row>
    <row r="55" spans="1:27" ht="15">
      <c r="A55" s="2"/>
      <c r="B55" s="11"/>
      <c r="C55" s="10" t="s">
        <v>303</v>
      </c>
      <c r="D55" s="10"/>
      <c r="E55" s="10"/>
      <c r="F55" s="10"/>
      <c r="G55" s="50"/>
      <c r="H55" s="50"/>
      <c r="I55" s="10"/>
      <c r="J55" s="10"/>
      <c r="K55" s="10"/>
      <c r="L55" s="10"/>
      <c r="M55" s="10"/>
      <c r="N55" s="10"/>
      <c r="O55" s="12"/>
      <c r="P55" s="2"/>
      <c r="Q55" s="2"/>
      <c r="R55" s="2"/>
      <c r="S55" s="2"/>
      <c r="T55" s="2"/>
      <c r="U55" s="2"/>
      <c r="V55" s="2"/>
      <c r="W55" s="2"/>
      <c r="X55" s="2"/>
      <c r="Y55" s="2"/>
      <c r="Z55" s="93"/>
      <c r="AA55" s="93"/>
    </row>
    <row r="56" spans="1:27" ht="15">
      <c r="A56" s="2"/>
      <c r="B56" s="13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16"/>
      <c r="P56" s="2"/>
      <c r="Q56" s="2"/>
      <c r="R56" s="2"/>
      <c r="S56" s="2"/>
      <c r="T56" s="2"/>
      <c r="U56" s="2"/>
      <c r="V56" s="2"/>
      <c r="W56" s="2"/>
      <c r="X56" s="2"/>
      <c r="Y56" s="2"/>
      <c r="Z56" s="93"/>
      <c r="AA56" s="93"/>
    </row>
    <row r="57" spans="1:27" ht="39">
      <c r="A57" s="2"/>
      <c r="B57" s="63" t="s">
        <v>259</v>
      </c>
      <c r="C57" s="64" t="s">
        <v>260</v>
      </c>
      <c r="D57" s="64" t="s">
        <v>261</v>
      </c>
      <c r="E57" s="65" t="s">
        <v>283</v>
      </c>
      <c r="F57" s="66"/>
      <c r="G57" s="67" t="s">
        <v>284</v>
      </c>
      <c r="H57" s="68"/>
      <c r="I57" s="64"/>
      <c r="J57" s="68"/>
      <c r="K57" s="64"/>
      <c r="L57" s="65"/>
      <c r="M57" s="66"/>
      <c r="N57" s="89" t="s">
        <v>285</v>
      </c>
      <c r="O57" s="90"/>
      <c r="P57" s="2"/>
      <c r="Q57" s="2"/>
      <c r="R57" s="2"/>
      <c r="S57" s="2"/>
      <c r="T57" s="2"/>
      <c r="U57" s="2"/>
      <c r="V57" s="2"/>
      <c r="W57" s="2"/>
      <c r="X57" s="2"/>
      <c r="Y57" s="2"/>
      <c r="Z57" s="93"/>
      <c r="AA57" s="93"/>
    </row>
    <row r="58" spans="1:27" ht="15">
      <c r="A58" s="2"/>
      <c r="B58" s="69">
        <v>1</v>
      </c>
      <c r="C58" s="70" t="s">
        <v>304</v>
      </c>
      <c r="D58" s="42" t="s">
        <v>261</v>
      </c>
      <c r="E58" s="71">
        <v>1</v>
      </c>
      <c r="F58" s="70"/>
      <c r="G58" s="72"/>
      <c r="H58" s="73"/>
      <c r="I58" s="75"/>
      <c r="J58" s="73"/>
      <c r="K58" s="75"/>
      <c r="L58" s="73"/>
      <c r="M58" s="74"/>
      <c r="N58" s="75">
        <f>G58*E58</f>
        <v>0</v>
      </c>
      <c r="O58" s="91"/>
      <c r="P58" s="2"/>
      <c r="Q58" s="2"/>
      <c r="R58" s="2"/>
      <c r="S58" s="2"/>
      <c r="T58" s="2"/>
      <c r="U58" s="2"/>
      <c r="V58" s="2"/>
      <c r="W58" s="2"/>
      <c r="X58" s="2"/>
      <c r="Y58" s="2"/>
      <c r="Z58" s="93"/>
      <c r="AA58" s="93"/>
    </row>
    <row r="59" spans="1:27" ht="15">
      <c r="A59" s="2"/>
      <c r="B59" s="69">
        <v>2</v>
      </c>
      <c r="C59" s="70" t="s">
        <v>305</v>
      </c>
      <c r="D59" s="42" t="s">
        <v>261</v>
      </c>
      <c r="E59" s="71">
        <v>2</v>
      </c>
      <c r="F59" s="70"/>
      <c r="G59" s="72"/>
      <c r="H59" s="73"/>
      <c r="I59" s="75"/>
      <c r="J59" s="73"/>
      <c r="K59" s="75"/>
      <c r="L59" s="73"/>
      <c r="M59" s="74"/>
      <c r="N59" s="75">
        <f aca="true" t="shared" si="0" ref="N59:N64">G59*E59</f>
        <v>0</v>
      </c>
      <c r="O59" s="91"/>
      <c r="P59" s="2"/>
      <c r="Q59" s="2"/>
      <c r="R59" s="2"/>
      <c r="S59" s="2"/>
      <c r="T59" s="2"/>
      <c r="U59" s="2"/>
      <c r="V59" s="2"/>
      <c r="W59" s="2"/>
      <c r="X59" s="2"/>
      <c r="Y59" s="2"/>
      <c r="Z59" s="93"/>
      <c r="AA59" s="93"/>
    </row>
    <row r="60" spans="1:27" ht="15">
      <c r="A60" s="2"/>
      <c r="B60" s="69">
        <v>3</v>
      </c>
      <c r="C60" s="70" t="s">
        <v>306</v>
      </c>
      <c r="D60" s="42" t="s">
        <v>261</v>
      </c>
      <c r="E60" s="71">
        <v>2</v>
      </c>
      <c r="F60" s="74"/>
      <c r="G60" s="72"/>
      <c r="H60" s="73"/>
      <c r="I60" s="75"/>
      <c r="J60" s="73"/>
      <c r="K60" s="75"/>
      <c r="L60" s="73"/>
      <c r="M60" s="74"/>
      <c r="N60" s="75">
        <f t="shared" si="0"/>
        <v>0</v>
      </c>
      <c r="O60" s="91"/>
      <c r="P60" s="2"/>
      <c r="Q60" s="2"/>
      <c r="R60" s="2"/>
      <c r="S60" s="2"/>
      <c r="T60" s="2"/>
      <c r="U60" s="2"/>
      <c r="V60" s="2"/>
      <c r="W60" s="2"/>
      <c r="X60" s="2"/>
      <c r="Y60" s="2"/>
      <c r="Z60" s="93"/>
      <c r="AA60" s="93"/>
    </row>
    <row r="61" spans="1:27" ht="15">
      <c r="A61" s="2"/>
      <c r="B61" s="52">
        <v>4</v>
      </c>
      <c r="C61" s="53" t="s">
        <v>307</v>
      </c>
      <c r="D61" s="42" t="s">
        <v>261</v>
      </c>
      <c r="E61" s="42">
        <v>1</v>
      </c>
      <c r="F61" s="74"/>
      <c r="G61" s="75"/>
      <c r="H61" s="73"/>
      <c r="I61" s="75"/>
      <c r="J61" s="73"/>
      <c r="K61" s="75"/>
      <c r="L61" s="73"/>
      <c r="M61" s="74"/>
      <c r="N61" s="75">
        <f t="shared" si="0"/>
        <v>0</v>
      </c>
      <c r="O61" s="91"/>
      <c r="P61" s="2"/>
      <c r="Q61" s="2"/>
      <c r="R61" s="2"/>
      <c r="S61" s="2"/>
      <c r="T61" s="2"/>
      <c r="U61" s="2"/>
      <c r="V61" s="2"/>
      <c r="W61" s="2"/>
      <c r="X61" s="2"/>
      <c r="Y61" s="2"/>
      <c r="Z61" s="93"/>
      <c r="AA61" s="93"/>
    </row>
    <row r="62" spans="1:27" ht="15">
      <c r="A62" s="2"/>
      <c r="B62" s="52">
        <v>5</v>
      </c>
      <c r="C62" s="53" t="s">
        <v>308</v>
      </c>
      <c r="D62" s="42" t="s">
        <v>261</v>
      </c>
      <c r="E62" s="42">
        <v>1</v>
      </c>
      <c r="F62" s="70"/>
      <c r="G62" s="75"/>
      <c r="H62" s="73"/>
      <c r="I62" s="75"/>
      <c r="J62" s="73"/>
      <c r="K62" s="75"/>
      <c r="L62" s="73"/>
      <c r="M62" s="70"/>
      <c r="N62" s="75">
        <f t="shared" si="0"/>
        <v>0</v>
      </c>
      <c r="O62" s="91"/>
      <c r="P62" s="2"/>
      <c r="Q62" s="2"/>
      <c r="R62" s="2"/>
      <c r="S62" s="2"/>
      <c r="T62" s="2"/>
      <c r="U62" s="2"/>
      <c r="V62" s="2"/>
      <c r="W62" s="2"/>
      <c r="X62" s="2"/>
      <c r="Y62" s="2"/>
      <c r="Z62" s="93"/>
      <c r="AA62" s="93"/>
    </row>
    <row r="63" spans="1:27" ht="15">
      <c r="A63" s="2"/>
      <c r="B63" s="69">
        <v>6</v>
      </c>
      <c r="C63" s="70" t="s">
        <v>309</v>
      </c>
      <c r="D63" s="42" t="s">
        <v>261</v>
      </c>
      <c r="E63" s="71">
        <v>2</v>
      </c>
      <c r="F63" s="70"/>
      <c r="G63" s="72"/>
      <c r="H63" s="72"/>
      <c r="I63" s="70"/>
      <c r="J63" s="70"/>
      <c r="K63" s="70"/>
      <c r="L63" s="70"/>
      <c r="M63" s="70"/>
      <c r="N63" s="75">
        <f t="shared" si="0"/>
        <v>0</v>
      </c>
      <c r="O63" s="92"/>
      <c r="P63" s="2"/>
      <c r="Q63" s="2"/>
      <c r="R63" s="2"/>
      <c r="S63" s="2"/>
      <c r="T63" s="2"/>
      <c r="U63" s="2"/>
      <c r="V63" s="2"/>
      <c r="W63" s="2"/>
      <c r="X63" s="2"/>
      <c r="Y63" s="2"/>
      <c r="Z63" s="93"/>
      <c r="AA63" s="93"/>
    </row>
    <row r="64" spans="1:27" ht="102">
      <c r="A64" s="2"/>
      <c r="B64" s="69">
        <v>7</v>
      </c>
      <c r="C64" s="76" t="s">
        <v>310</v>
      </c>
      <c r="D64" s="42" t="s">
        <v>261</v>
      </c>
      <c r="E64" s="71">
        <v>6</v>
      </c>
      <c r="F64" s="70"/>
      <c r="G64" s="72"/>
      <c r="H64" s="72"/>
      <c r="I64" s="70"/>
      <c r="J64" s="70"/>
      <c r="K64" s="70"/>
      <c r="L64" s="70"/>
      <c r="M64" s="70"/>
      <c r="N64" s="75">
        <f t="shared" si="0"/>
        <v>0</v>
      </c>
      <c r="O64" s="92"/>
      <c r="P64" s="2"/>
      <c r="Q64" s="2"/>
      <c r="R64" s="2"/>
      <c r="S64" s="2"/>
      <c r="T64" s="2"/>
      <c r="U64" s="2"/>
      <c r="V64" s="2"/>
      <c r="W64" s="2"/>
      <c r="X64" s="2"/>
      <c r="Y64" s="2"/>
      <c r="Z64" s="93"/>
      <c r="AA64" s="93"/>
    </row>
    <row r="65" spans="1:27" ht="26.25">
      <c r="A65" s="2"/>
      <c r="B65" s="58" t="s">
        <v>298</v>
      </c>
      <c r="C65" s="2"/>
      <c r="D65" s="2"/>
      <c r="E65" s="2"/>
      <c r="F65" s="2"/>
      <c r="G65" s="2"/>
      <c r="H65" s="2"/>
      <c r="I65" s="2"/>
      <c r="J65" s="2"/>
      <c r="K65" s="403" t="s">
        <v>311</v>
      </c>
      <c r="L65" s="403"/>
      <c r="M65" s="403"/>
      <c r="N65" s="96">
        <f>SUM(N58:N63)</f>
        <v>0</v>
      </c>
      <c r="O65" s="16"/>
      <c r="P65" s="2"/>
      <c r="Q65" s="2"/>
      <c r="R65" s="2"/>
      <c r="S65" s="2"/>
      <c r="T65" s="2"/>
      <c r="U65" s="2"/>
      <c r="V65" s="2"/>
      <c r="W65" s="2"/>
      <c r="X65" s="2"/>
      <c r="Y65" s="2"/>
      <c r="Z65" s="93"/>
      <c r="AA65" s="93"/>
    </row>
    <row r="66" spans="1:27" ht="25.5" customHeight="1">
      <c r="A66" s="2"/>
      <c r="B66" s="410" t="s">
        <v>300</v>
      </c>
      <c r="C66" s="411"/>
      <c r="D66" s="2"/>
      <c r="E66" s="2"/>
      <c r="F66" s="2"/>
      <c r="G66" s="2"/>
      <c r="H66" s="2"/>
      <c r="I66" s="2"/>
      <c r="J66" s="2"/>
      <c r="K66" s="2"/>
      <c r="L66" s="2"/>
      <c r="M66" s="2"/>
      <c r="N66" s="83" t="s">
        <v>312</v>
      </c>
      <c r="O66" s="97">
        <f>N65/12/2</f>
        <v>0</v>
      </c>
      <c r="P66" s="2"/>
      <c r="Q66" s="2"/>
      <c r="R66" s="2"/>
      <c r="S66" s="2"/>
      <c r="T66" s="2"/>
      <c r="U66" s="2"/>
      <c r="V66" s="2"/>
      <c r="W66" s="2"/>
      <c r="X66" s="2"/>
      <c r="Y66" s="2"/>
      <c r="Z66" s="93"/>
      <c r="AA66" s="93"/>
    </row>
    <row r="67" spans="1:27" ht="15">
      <c r="A67" s="2"/>
      <c r="B67" s="412"/>
      <c r="C67" s="413"/>
      <c r="D67" s="61"/>
      <c r="E67" s="61"/>
      <c r="F67" s="61"/>
      <c r="G67" s="62"/>
      <c r="H67" s="62"/>
      <c r="I67" s="61"/>
      <c r="J67" s="61"/>
      <c r="K67" s="61"/>
      <c r="L67" s="61"/>
      <c r="M67" s="61"/>
      <c r="N67" s="61"/>
      <c r="O67" s="87"/>
      <c r="P67" s="2"/>
      <c r="Q67" s="2"/>
      <c r="R67" s="2"/>
      <c r="S67" s="2"/>
      <c r="T67" s="2"/>
      <c r="U67" s="2"/>
      <c r="V67" s="2"/>
      <c r="W67" s="2"/>
      <c r="X67" s="2"/>
      <c r="Y67" s="2"/>
      <c r="Z67" s="93"/>
      <c r="AA67" s="93"/>
    </row>
  </sheetData>
  <sheetProtection/>
  <mergeCells count="15">
    <mergeCell ref="B66:C67"/>
    <mergeCell ref="B39:C40"/>
    <mergeCell ref="B51:C52"/>
    <mergeCell ref="B18:C18"/>
    <mergeCell ref="G18:I18"/>
    <mergeCell ref="J37:L37"/>
    <mergeCell ref="K65:M65"/>
    <mergeCell ref="D5:H5"/>
    <mergeCell ref="D6:H6"/>
    <mergeCell ref="B8:C8"/>
    <mergeCell ref="Z8:AA8"/>
    <mergeCell ref="B1:H1"/>
    <mergeCell ref="D2:H2"/>
    <mergeCell ref="D3:H3"/>
    <mergeCell ref="D4:H4"/>
  </mergeCells>
  <hyperlinks>
    <hyperlink ref="C16" r:id="rId1" display="http://www.sindivigilantesdosul.org.br/convencoes-coletivas/"/>
  </hyperlinks>
  <printOptions/>
  <pageMargins left="0.75" right="0.75" top="1" bottom="1" header="0.49" footer="0.4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milena</cp:lastModifiedBy>
  <cp:lastPrinted>2018-07-20T18:43:24Z</cp:lastPrinted>
  <dcterms:created xsi:type="dcterms:W3CDTF">2018-08-28T20:12:08Z</dcterms:created>
  <dcterms:modified xsi:type="dcterms:W3CDTF">2018-08-31T20:57:32Z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1046-10.1.0.5652</vt:lpwstr>
  </property>
</Properties>
</file>